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7260" yWindow="225" windowWidth="25605" windowHeight="16065"/>
  </bookViews>
  <sheets>
    <sheet name="manual chamber calcs" sheetId="2" r:id="rId1"/>
  </sheets>
  <externalReferences>
    <externalReference r:id="rId2"/>
  </externalReferences>
  <definedNames>
    <definedName name="retensionlist">[1]Form!$G$36:$J$36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2" i="2" l="1"/>
  <c r="V32" i="2"/>
  <c r="Y32" i="2"/>
  <c r="AB32" i="2"/>
  <c r="R32" i="2"/>
  <c r="X32" i="2"/>
  <c r="AA32" i="2"/>
  <c r="P32" i="2"/>
  <c r="W32" i="2"/>
  <c r="Z32" i="2"/>
  <c r="U32" i="2"/>
  <c r="S32" i="2"/>
  <c r="Q32" i="2"/>
  <c r="T31" i="2"/>
  <c r="V31" i="2"/>
  <c r="Y31" i="2"/>
  <c r="AB31" i="2"/>
  <c r="R31" i="2"/>
  <c r="X31" i="2"/>
  <c r="AA31" i="2"/>
  <c r="P31" i="2"/>
  <c r="W31" i="2"/>
  <c r="Z31" i="2"/>
  <c r="U31" i="2"/>
  <c r="S31" i="2"/>
  <c r="Q31" i="2"/>
  <c r="T30" i="2"/>
  <c r="V30" i="2"/>
  <c r="Y30" i="2"/>
  <c r="AB30" i="2"/>
  <c r="R30" i="2"/>
  <c r="X30" i="2"/>
  <c r="AA30" i="2"/>
  <c r="P30" i="2"/>
  <c r="W30" i="2"/>
  <c r="Z30" i="2"/>
  <c r="U30" i="2"/>
  <c r="S30" i="2"/>
  <c r="Q30" i="2"/>
  <c r="T29" i="2"/>
  <c r="V29" i="2"/>
  <c r="Y29" i="2"/>
  <c r="AB29" i="2"/>
  <c r="R29" i="2"/>
  <c r="X29" i="2"/>
  <c r="AA29" i="2"/>
  <c r="P29" i="2"/>
  <c r="W29" i="2"/>
  <c r="Z29" i="2"/>
  <c r="U29" i="2"/>
  <c r="S29" i="2"/>
  <c r="Q29" i="2"/>
  <c r="T28" i="2"/>
  <c r="V28" i="2"/>
  <c r="Y28" i="2"/>
  <c r="AB28" i="2"/>
  <c r="R28" i="2"/>
  <c r="X28" i="2"/>
  <c r="AA28" i="2"/>
  <c r="P28" i="2"/>
  <c r="W28" i="2"/>
  <c r="Z28" i="2"/>
  <c r="U28" i="2"/>
  <c r="S28" i="2"/>
  <c r="Q28" i="2"/>
  <c r="T27" i="2"/>
  <c r="V27" i="2"/>
  <c r="Y27" i="2"/>
  <c r="AB27" i="2"/>
  <c r="R27" i="2"/>
  <c r="X27" i="2"/>
  <c r="AA27" i="2"/>
  <c r="P27" i="2"/>
  <c r="W27" i="2"/>
  <c r="Z27" i="2"/>
  <c r="U27" i="2"/>
  <c r="S27" i="2"/>
  <c r="Q27" i="2"/>
  <c r="T26" i="2"/>
  <c r="V26" i="2"/>
  <c r="Y26" i="2"/>
  <c r="AB26" i="2"/>
  <c r="R26" i="2"/>
  <c r="X26" i="2"/>
  <c r="AA26" i="2"/>
  <c r="P26" i="2"/>
  <c r="W26" i="2"/>
  <c r="Z26" i="2"/>
  <c r="U26" i="2"/>
  <c r="S26" i="2"/>
  <c r="Q26" i="2"/>
  <c r="T25" i="2"/>
  <c r="V25" i="2"/>
  <c r="Y25" i="2"/>
  <c r="AB25" i="2"/>
  <c r="R25" i="2"/>
  <c r="X25" i="2"/>
  <c r="AA25" i="2"/>
  <c r="P25" i="2"/>
  <c r="W25" i="2"/>
  <c r="Z25" i="2"/>
  <c r="U25" i="2"/>
  <c r="S25" i="2"/>
  <c r="Q25" i="2"/>
  <c r="T24" i="2"/>
  <c r="V24" i="2"/>
  <c r="Y24" i="2"/>
  <c r="AB24" i="2"/>
  <c r="R24" i="2"/>
  <c r="X24" i="2"/>
  <c r="AA24" i="2"/>
  <c r="P24" i="2"/>
  <c r="W24" i="2"/>
  <c r="Z24" i="2"/>
  <c r="U24" i="2"/>
  <c r="S24" i="2"/>
  <c r="Q24" i="2"/>
  <c r="T23" i="2"/>
  <c r="V23" i="2"/>
  <c r="Y23" i="2"/>
  <c r="AB23" i="2"/>
  <c r="R23" i="2"/>
  <c r="X23" i="2"/>
  <c r="AA23" i="2"/>
  <c r="P23" i="2"/>
  <c r="W23" i="2"/>
  <c r="Z23" i="2"/>
  <c r="U23" i="2"/>
  <c r="S23" i="2"/>
  <c r="Q23" i="2"/>
  <c r="T22" i="2"/>
  <c r="V22" i="2"/>
  <c r="Y22" i="2"/>
  <c r="AB22" i="2"/>
  <c r="R22" i="2"/>
  <c r="X22" i="2"/>
  <c r="AA22" i="2"/>
  <c r="P22" i="2"/>
  <c r="W22" i="2"/>
  <c r="Z22" i="2"/>
  <c r="U22" i="2"/>
  <c r="S22" i="2"/>
  <c r="Q22" i="2"/>
  <c r="T21" i="2"/>
  <c r="V21" i="2"/>
  <c r="Y21" i="2"/>
  <c r="AB21" i="2"/>
  <c r="R21" i="2"/>
  <c r="X21" i="2"/>
  <c r="AA21" i="2"/>
  <c r="P21" i="2"/>
  <c r="W21" i="2"/>
  <c r="Z21" i="2"/>
  <c r="U21" i="2"/>
  <c r="S21" i="2"/>
  <c r="Q21" i="2"/>
  <c r="T20" i="2"/>
  <c r="V20" i="2"/>
  <c r="Y20" i="2"/>
  <c r="AB20" i="2"/>
  <c r="R20" i="2"/>
  <c r="X20" i="2"/>
  <c r="AA20" i="2"/>
  <c r="P20" i="2"/>
  <c r="W20" i="2"/>
  <c r="Z20" i="2"/>
  <c r="U20" i="2"/>
  <c r="S20" i="2"/>
  <c r="Q20" i="2"/>
  <c r="T19" i="2"/>
  <c r="V19" i="2"/>
  <c r="Y19" i="2"/>
  <c r="AB19" i="2"/>
  <c r="R19" i="2"/>
  <c r="X19" i="2"/>
  <c r="AA19" i="2"/>
  <c r="P19" i="2"/>
  <c r="W19" i="2"/>
  <c r="Z19" i="2"/>
  <c r="U19" i="2"/>
  <c r="S19" i="2"/>
  <c r="Q19" i="2"/>
  <c r="T18" i="2"/>
  <c r="V18" i="2"/>
  <c r="Y18" i="2"/>
  <c r="AB18" i="2"/>
  <c r="R18" i="2"/>
  <c r="X18" i="2"/>
  <c r="AA18" i="2"/>
  <c r="P18" i="2"/>
  <c r="W18" i="2"/>
  <c r="Z18" i="2"/>
  <c r="U18" i="2"/>
  <c r="S18" i="2"/>
  <c r="Q18" i="2"/>
  <c r="T17" i="2"/>
  <c r="V17" i="2"/>
  <c r="Y17" i="2"/>
  <c r="AB17" i="2"/>
  <c r="R17" i="2"/>
  <c r="X17" i="2"/>
  <c r="AA17" i="2"/>
  <c r="P17" i="2"/>
  <c r="W17" i="2"/>
  <c r="Z17" i="2"/>
  <c r="U17" i="2"/>
  <c r="S17" i="2"/>
  <c r="Q17" i="2"/>
  <c r="T16" i="2"/>
  <c r="V16" i="2"/>
  <c r="Y16" i="2"/>
  <c r="AB16" i="2"/>
  <c r="R16" i="2"/>
  <c r="X16" i="2"/>
  <c r="AA16" i="2"/>
  <c r="P16" i="2"/>
  <c r="W16" i="2"/>
  <c r="Z16" i="2"/>
  <c r="U16" i="2"/>
  <c r="S16" i="2"/>
  <c r="Q16" i="2"/>
  <c r="T15" i="2"/>
  <c r="V15" i="2"/>
  <c r="Y15" i="2"/>
  <c r="AB15" i="2"/>
  <c r="R15" i="2"/>
  <c r="X15" i="2"/>
  <c r="AA15" i="2"/>
  <c r="P15" i="2"/>
  <c r="W15" i="2"/>
  <c r="Z15" i="2"/>
  <c r="U15" i="2"/>
  <c r="S15" i="2"/>
  <c r="Q15" i="2"/>
  <c r="T14" i="2"/>
  <c r="V14" i="2"/>
  <c r="Y14" i="2"/>
  <c r="AB14" i="2"/>
  <c r="R14" i="2"/>
  <c r="X14" i="2"/>
  <c r="AA14" i="2"/>
  <c r="P14" i="2"/>
  <c r="W14" i="2"/>
  <c r="Z14" i="2"/>
  <c r="U14" i="2"/>
  <c r="S14" i="2"/>
  <c r="Q14" i="2"/>
  <c r="T13" i="2"/>
  <c r="V13" i="2"/>
  <c r="Y13" i="2"/>
  <c r="AB13" i="2"/>
  <c r="R13" i="2"/>
  <c r="X13" i="2"/>
  <c r="AA13" i="2"/>
  <c r="P13" i="2"/>
  <c r="W13" i="2"/>
  <c r="Z13" i="2"/>
  <c r="U13" i="2"/>
  <c r="S13" i="2"/>
  <c r="Q13" i="2"/>
  <c r="T12" i="2"/>
  <c r="V12" i="2"/>
  <c r="Y12" i="2"/>
  <c r="AB12" i="2"/>
  <c r="R12" i="2"/>
  <c r="X12" i="2"/>
  <c r="AA12" i="2"/>
  <c r="P12" i="2"/>
  <c r="W12" i="2"/>
  <c r="Z12" i="2"/>
  <c r="U12" i="2"/>
  <c r="S12" i="2"/>
  <c r="Q12" i="2"/>
  <c r="T11" i="2"/>
  <c r="V11" i="2"/>
  <c r="Y11" i="2"/>
  <c r="AB11" i="2"/>
  <c r="R11" i="2"/>
  <c r="X11" i="2"/>
  <c r="AA11" i="2"/>
  <c r="P11" i="2"/>
  <c r="W11" i="2"/>
  <c r="Z11" i="2"/>
  <c r="U11" i="2"/>
  <c r="S11" i="2"/>
  <c r="Q11" i="2"/>
  <c r="T10" i="2"/>
  <c r="V10" i="2"/>
  <c r="Y10" i="2"/>
  <c r="AB10" i="2"/>
  <c r="R10" i="2"/>
  <c r="X10" i="2"/>
  <c r="AA10" i="2"/>
  <c r="P10" i="2"/>
  <c r="W10" i="2"/>
  <c r="Z10" i="2"/>
  <c r="U10" i="2"/>
  <c r="S10" i="2"/>
  <c r="Q10" i="2"/>
  <c r="T9" i="2"/>
  <c r="V9" i="2"/>
  <c r="Y9" i="2"/>
  <c r="AB9" i="2"/>
  <c r="R9" i="2"/>
  <c r="X9" i="2"/>
  <c r="AA9" i="2"/>
  <c r="P9" i="2"/>
  <c r="W9" i="2"/>
  <c r="Z9" i="2"/>
  <c r="U9" i="2"/>
  <c r="S9" i="2"/>
  <c r="Q9" i="2"/>
  <c r="T8" i="2"/>
  <c r="V8" i="2"/>
  <c r="Y8" i="2"/>
  <c r="AB8" i="2"/>
  <c r="R8" i="2"/>
  <c r="X8" i="2"/>
  <c r="AA8" i="2"/>
  <c r="P8" i="2"/>
  <c r="W8" i="2"/>
  <c r="Z8" i="2"/>
  <c r="U8" i="2"/>
  <c r="S8" i="2"/>
  <c r="Q8" i="2"/>
  <c r="T7" i="2"/>
  <c r="V7" i="2"/>
  <c r="Y7" i="2"/>
  <c r="AB7" i="2"/>
  <c r="R7" i="2"/>
  <c r="X7" i="2"/>
  <c r="AA7" i="2"/>
  <c r="P7" i="2"/>
  <c r="W7" i="2"/>
  <c r="Z7" i="2"/>
  <c r="U7" i="2"/>
  <c r="S7" i="2"/>
  <c r="Q7" i="2"/>
  <c r="T6" i="2"/>
  <c r="V6" i="2"/>
  <c r="Y6" i="2"/>
  <c r="AB6" i="2"/>
  <c r="R6" i="2"/>
  <c r="X6" i="2"/>
  <c r="AA6" i="2"/>
  <c r="P6" i="2"/>
  <c r="W6" i="2"/>
  <c r="Z6" i="2"/>
  <c r="U6" i="2"/>
  <c r="S6" i="2"/>
  <c r="Q6" i="2"/>
  <c r="T5" i="2"/>
  <c r="V5" i="2"/>
  <c r="Y5" i="2"/>
  <c r="AB5" i="2"/>
  <c r="R5" i="2"/>
  <c r="X5" i="2"/>
  <c r="AA5" i="2"/>
  <c r="P5" i="2"/>
  <c r="W5" i="2"/>
  <c r="Z5" i="2"/>
  <c r="U5" i="2"/>
  <c r="S5" i="2"/>
  <c r="Q5" i="2"/>
  <c r="T4" i="2"/>
  <c r="V4" i="2"/>
  <c r="Y4" i="2"/>
  <c r="AB4" i="2"/>
  <c r="R4" i="2"/>
  <c r="X4" i="2"/>
  <c r="AA4" i="2"/>
  <c r="P4" i="2"/>
  <c r="W4" i="2"/>
  <c r="Z4" i="2"/>
  <c r="U4" i="2"/>
  <c r="S4" i="2"/>
  <c r="Q4" i="2"/>
  <c r="T3" i="2"/>
  <c r="V3" i="2"/>
  <c r="Y3" i="2"/>
  <c r="AB3" i="2"/>
  <c r="R3" i="2"/>
  <c r="X3" i="2"/>
  <c r="AA3" i="2"/>
  <c r="P3" i="2"/>
  <c r="W3" i="2"/>
  <c r="Z3" i="2"/>
  <c r="U3" i="2"/>
  <c r="S3" i="2"/>
  <c r="Q3" i="2"/>
</calcChain>
</file>

<file path=xl/comments1.xml><?xml version="1.0" encoding="utf-8"?>
<comments xmlns="http://schemas.openxmlformats.org/spreadsheetml/2006/main">
  <authors>
    <author>Alice Strazzabosco</author>
  </authors>
  <commentList>
    <comment ref="B3" authorId="0">
      <text>
        <r>
          <rPr>
            <b/>
            <sz val="9"/>
            <color indexed="81"/>
            <rFont val="Calibri"/>
            <family val="2"/>
          </rPr>
          <t>Alice Strazzabosco:</t>
        </r>
        <r>
          <rPr>
            <sz val="9"/>
            <color indexed="81"/>
            <rFont val="Calibri"/>
            <family val="2"/>
          </rPr>
          <t xml:space="preserve">
Air temperature when chamber was sampled
 </t>
        </r>
      </text>
    </comment>
  </commentList>
</comments>
</file>

<file path=xl/sharedStrings.xml><?xml version="1.0" encoding="utf-8"?>
<sst xmlns="http://schemas.openxmlformats.org/spreadsheetml/2006/main" count="71" uniqueCount="48">
  <si>
    <t>Temp (time1)</t>
  </si>
  <si>
    <t>Headspace</t>
  </si>
  <si>
    <t>Time 1</t>
  </si>
  <si>
    <t>Time 2</t>
  </si>
  <si>
    <t>Time 3</t>
  </si>
  <si>
    <t>CH4_T1</t>
  </si>
  <si>
    <t>CH4_T2</t>
  </si>
  <si>
    <t>CH4_T3</t>
  </si>
  <si>
    <t>CO2_T1</t>
  </si>
  <si>
    <t>CO2_T2</t>
  </si>
  <si>
    <t>CO2_T3</t>
  </si>
  <si>
    <t>N2O_T1</t>
  </si>
  <si>
    <t>N2O_T2</t>
  </si>
  <si>
    <t>N2O_T3</t>
  </si>
  <si>
    <t>Slope_CH4</t>
  </si>
  <si>
    <t>R2_CH4</t>
  </si>
  <si>
    <t>Slope_CO2</t>
  </si>
  <si>
    <t>R2_CO2</t>
  </si>
  <si>
    <t>Slope_N2O</t>
  </si>
  <si>
    <t>R2_N2O</t>
  </si>
  <si>
    <t>Mvor</t>
  </si>
  <si>
    <t>Flux_CH4</t>
  </si>
  <si>
    <t>Flux_CO2</t>
  </si>
  <si>
    <t>Flux_N2O</t>
  </si>
  <si>
    <t>°C</t>
  </si>
  <si>
    <t>cm</t>
  </si>
  <si>
    <t>min</t>
  </si>
  <si>
    <t>ppm</t>
  </si>
  <si>
    <t>ppm/min</t>
  </si>
  <si>
    <t>μgCH4-C/m2/h</t>
  </si>
  <si>
    <t>μgCO2-C/m2/h</t>
  </si>
  <si>
    <t>μgN2O-N/m2/h</t>
  </si>
  <si>
    <t>gCH4-C/ha/day</t>
  </si>
  <si>
    <t>gCO2-C/ha/day</t>
  </si>
  <si>
    <t>gN2O-N/ ha/day</t>
  </si>
  <si>
    <t>N2O</t>
  </si>
  <si>
    <t>CH4</t>
  </si>
  <si>
    <t>CO2</t>
  </si>
  <si>
    <t>Amount</t>
  </si>
  <si>
    <t>average</t>
  </si>
  <si>
    <t>stdev</t>
  </si>
  <si>
    <t>Coef. Of Variation</t>
  </si>
  <si>
    <t>STD A</t>
  </si>
  <si>
    <t>Theoretical value</t>
  </si>
  <si>
    <t>Percent recovery</t>
  </si>
  <si>
    <t>STD B</t>
  </si>
  <si>
    <t>Quality check</t>
  </si>
  <si>
    <t>Sample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</si>
</sst>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etica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indexed="9"/>
      <name val="Calibri"/>
      <family val="2"/>
    </font>
    <font>
      <b/>
      <i/>
      <sz val="10"/>
      <color indexed="8"/>
      <name val="Calibri"/>
      <family val="2"/>
    </font>
    <font>
      <b/>
      <i/>
      <sz val="10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color indexed="8"/>
      <name val="Arial"/>
    </font>
    <font>
      <b/>
      <sz val="9"/>
      <color indexed="48"/>
      <name val="Arial"/>
    </font>
    <font>
      <sz val="9"/>
      <color indexed="8"/>
      <name val="Arial"/>
    </font>
    <font>
      <b/>
      <i/>
      <sz val="12"/>
      <name val="Cambria"/>
    </font>
    <font>
      <b/>
      <i/>
      <sz val="12"/>
      <name val="Calibri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36">
    <xf numFmtId="0" fontId="0" fillId="0" borderId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3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1" applyNumberFormat="0" applyAlignment="0" applyProtection="0"/>
    <xf numFmtId="0" fontId="14" fillId="0" borderId="6" applyNumberFormat="0" applyFill="0" applyAlignment="0" applyProtection="0"/>
    <xf numFmtId="0" fontId="15" fillId="10" borderId="0" applyNumberFormat="0" applyBorder="0" applyAlignment="0" applyProtection="0"/>
    <xf numFmtId="0" fontId="2" fillId="0" borderId="0"/>
    <xf numFmtId="0" fontId="21" fillId="0" borderId="0"/>
    <xf numFmtId="0" fontId="16" fillId="6" borderId="7" applyNumberFormat="0" applyFont="0" applyAlignment="0" applyProtection="0"/>
    <xf numFmtId="0" fontId="17" fillId="16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" fillId="0" borderId="0"/>
    <xf numFmtId="0" fontId="1" fillId="0" borderId="0"/>
    <xf numFmtId="0" fontId="23" fillId="0" borderId="0" applyNumberFormat="0" applyFill="0" applyBorder="0" applyAlignment="0" applyProtection="0"/>
  </cellStyleXfs>
  <cellXfs count="64">
    <xf numFmtId="0" fontId="0" fillId="0" borderId="0" xfId="0"/>
    <xf numFmtId="0" fontId="25" fillId="19" borderId="11" xfId="133" applyFont="1" applyFill="1" applyBorder="1" applyAlignment="1">
      <alignment horizontal="center" vertical="center" wrapText="1"/>
    </xf>
    <xf numFmtId="0" fontId="25" fillId="20" borderId="10" xfId="133" applyFont="1" applyFill="1" applyBorder="1" applyAlignment="1">
      <alignment horizontal="center" vertical="center" wrapText="1" shrinkToFit="1"/>
    </xf>
    <xf numFmtId="0" fontId="25" fillId="21" borderId="10" xfId="133" applyFont="1" applyFill="1" applyBorder="1" applyAlignment="1">
      <alignment horizontal="center" vertical="center" shrinkToFit="1"/>
    </xf>
    <xf numFmtId="0" fontId="25" fillId="22" borderId="10" xfId="133" applyFont="1" applyFill="1" applyBorder="1" applyAlignment="1">
      <alignment horizontal="center" vertical="center" shrinkToFit="1"/>
    </xf>
    <xf numFmtId="0" fontId="25" fillId="23" borderId="10" xfId="133" applyFont="1" applyFill="1" applyBorder="1" applyAlignment="1">
      <alignment horizontal="center" vertical="center" shrinkToFit="1"/>
    </xf>
    <xf numFmtId="0" fontId="25" fillId="24" borderId="10" xfId="133" applyFont="1" applyFill="1" applyBorder="1" applyAlignment="1">
      <alignment horizontal="center" vertical="center" shrinkToFit="1"/>
    </xf>
    <xf numFmtId="0" fontId="25" fillId="25" borderId="10" xfId="133" applyFont="1" applyFill="1" applyBorder="1" applyAlignment="1">
      <alignment horizontal="center" vertical="center" shrinkToFit="1"/>
    </xf>
    <xf numFmtId="0" fontId="25" fillId="26" borderId="10" xfId="133" applyFont="1" applyFill="1" applyBorder="1" applyAlignment="1">
      <alignment horizontal="center" vertical="center" shrinkToFit="1"/>
    </xf>
    <xf numFmtId="0" fontId="25" fillId="27" borderId="10" xfId="133" applyFont="1" applyFill="1" applyBorder="1" applyAlignment="1">
      <alignment horizontal="center" vertical="center" shrinkToFit="1"/>
    </xf>
    <xf numFmtId="0" fontId="25" fillId="28" borderId="10" xfId="133" applyFont="1" applyFill="1" applyBorder="1" applyAlignment="1">
      <alignment horizontal="center" vertical="center" shrinkToFit="1"/>
    </xf>
    <xf numFmtId="0" fontId="25" fillId="29" borderId="10" xfId="133" applyFont="1" applyFill="1" applyBorder="1" applyAlignment="1">
      <alignment horizontal="center" vertical="center" shrinkToFit="1"/>
    </xf>
    <xf numFmtId="0" fontId="25" fillId="30" borderId="10" xfId="133" applyFont="1" applyFill="1" applyBorder="1" applyAlignment="1">
      <alignment horizontal="center" vertical="center" shrinkToFit="1"/>
    </xf>
    <xf numFmtId="0" fontId="25" fillId="31" borderId="10" xfId="133" applyFont="1" applyFill="1" applyBorder="1" applyAlignment="1">
      <alignment horizontal="center" vertical="center" shrinkToFit="1"/>
    </xf>
    <xf numFmtId="0" fontId="25" fillId="32" borderId="10" xfId="133" applyFont="1" applyFill="1" applyBorder="1" applyAlignment="1">
      <alignment horizontal="center" vertical="center" shrinkToFit="1"/>
    </xf>
    <xf numFmtId="0" fontId="25" fillId="0" borderId="0" xfId="133" applyFont="1" applyFill="1" applyBorder="1" applyAlignment="1">
      <alignment horizontal="center" vertical="center" wrapText="1"/>
    </xf>
    <xf numFmtId="0" fontId="26" fillId="0" borderId="0" xfId="133" applyFont="1" applyAlignment="1"/>
    <xf numFmtId="0" fontId="26" fillId="0" borderId="12" xfId="133" applyFont="1" applyBorder="1" applyAlignment="1"/>
    <xf numFmtId="0" fontId="27" fillId="0" borderId="0" xfId="37" applyFont="1" applyFill="1" applyBorder="1"/>
    <xf numFmtId="0" fontId="26" fillId="0" borderId="0" xfId="133" applyFont="1" applyFill="1" applyBorder="1" applyAlignment="1"/>
    <xf numFmtId="2" fontId="28" fillId="18" borderId="10" xfId="133" applyNumberFormat="1" applyFont="1" applyFill="1" applyBorder="1" applyAlignment="1"/>
    <xf numFmtId="2" fontId="28" fillId="0" borderId="10" xfId="133" applyNumberFormat="1" applyFont="1" applyFill="1" applyBorder="1" applyAlignment="1"/>
    <xf numFmtId="2" fontId="28" fillId="0" borderId="10" xfId="133" applyNumberFormat="1" applyFont="1" applyBorder="1" applyAlignment="1"/>
    <xf numFmtId="164" fontId="29" fillId="0" borderId="10" xfId="134" applyNumberFormat="1" applyFont="1" applyFill="1" applyBorder="1"/>
    <xf numFmtId="2" fontId="29" fillId="0" borderId="10" xfId="134" applyNumberFormat="1" applyFont="1" applyFill="1" applyBorder="1"/>
    <xf numFmtId="0" fontId="30" fillId="0" borderId="0" xfId="37" applyFont="1" applyFill="1" applyBorder="1"/>
    <xf numFmtId="0" fontId="31" fillId="0" borderId="0" xfId="133" applyFont="1" applyFill="1" applyBorder="1" applyAlignment="1"/>
    <xf numFmtId="0" fontId="31" fillId="0" borderId="0" xfId="133" applyFont="1" applyAlignment="1"/>
    <xf numFmtId="2" fontId="28" fillId="0" borderId="0" xfId="133" applyNumberFormat="1" applyFont="1" applyFill="1" applyBorder="1" applyAlignment="1"/>
    <xf numFmtId="0" fontId="22" fillId="0" borderId="0" xfId="37" applyFont="1" applyFill="1" applyBorder="1"/>
    <xf numFmtId="0" fontId="28" fillId="0" borderId="0" xfId="133" applyFont="1" applyFill="1" applyBorder="1" applyAlignment="1"/>
    <xf numFmtId="0" fontId="28" fillId="0" borderId="0" xfId="133" applyFont="1" applyAlignment="1"/>
    <xf numFmtId="164" fontId="1" fillId="0" borderId="10" xfId="134" applyNumberFormat="1" applyBorder="1"/>
    <xf numFmtId="2" fontId="1" fillId="0" borderId="10" xfId="134" applyNumberFormat="1" applyBorder="1"/>
    <xf numFmtId="0" fontId="1" fillId="0" borderId="0" xfId="134"/>
    <xf numFmtId="0" fontId="1" fillId="18" borderId="10" xfId="134" applyFill="1" applyBorder="1"/>
    <xf numFmtId="2" fontId="28" fillId="0" borderId="13" xfId="133" applyNumberFormat="1" applyFont="1" applyFill="1" applyBorder="1" applyAlignment="1"/>
    <xf numFmtId="0" fontId="24" fillId="0" borderId="0" xfId="134" applyFont="1"/>
    <xf numFmtId="0" fontId="32" fillId="0" borderId="17" xfId="134" applyFont="1" applyFill="1" applyBorder="1" applyAlignment="1">
      <alignment vertical="top" wrapText="1"/>
    </xf>
    <xf numFmtId="2" fontId="33" fillId="0" borderId="18" xfId="134" applyNumberFormat="1" applyFont="1" applyFill="1" applyBorder="1" applyAlignment="1">
      <alignment vertical="top" wrapText="1"/>
    </xf>
    <xf numFmtId="2" fontId="33" fillId="0" borderId="19" xfId="134" applyNumberFormat="1" applyFont="1" applyFill="1" applyBorder="1" applyAlignment="1">
      <alignment vertical="top" wrapText="1"/>
    </xf>
    <xf numFmtId="0" fontId="32" fillId="0" borderId="20" xfId="134" applyFont="1" applyFill="1" applyBorder="1" applyAlignment="1">
      <alignment vertical="top" wrapText="1"/>
    </xf>
    <xf numFmtId="2" fontId="34" fillId="16" borderId="10" xfId="134" applyNumberFormat="1" applyFont="1" applyFill="1" applyBorder="1" applyAlignment="1">
      <alignment vertical="top" wrapText="1"/>
    </xf>
    <xf numFmtId="2" fontId="34" fillId="16" borderId="10" xfId="134" applyNumberFormat="1" applyFont="1" applyFill="1" applyBorder="1" applyAlignment="1">
      <alignment horizontal="left" vertical="top" wrapText="1"/>
    </xf>
    <xf numFmtId="2" fontId="34" fillId="16" borderId="21" xfId="134" applyNumberFormat="1" applyFont="1" applyFill="1" applyBorder="1" applyAlignment="1">
      <alignment horizontal="left" vertical="top" wrapText="1"/>
    </xf>
    <xf numFmtId="0" fontId="35" fillId="0" borderId="20" xfId="134" applyFont="1" applyBorder="1" applyAlignment="1"/>
    <xf numFmtId="2" fontId="35" fillId="0" borderId="10" xfId="134" applyNumberFormat="1" applyFont="1" applyBorder="1" applyAlignment="1"/>
    <xf numFmtId="2" fontId="35" fillId="0" borderId="21" xfId="134" applyNumberFormat="1" applyFont="1" applyBorder="1" applyAlignment="1"/>
    <xf numFmtId="0" fontId="35" fillId="0" borderId="20" xfId="134" applyFont="1" applyFill="1" applyBorder="1" applyAlignment="1"/>
    <xf numFmtId="0" fontId="35" fillId="0" borderId="22" xfId="134" applyFont="1" applyFill="1" applyBorder="1" applyAlignment="1"/>
    <xf numFmtId="2" fontId="1" fillId="0" borderId="0" xfId="134" applyNumberFormat="1"/>
    <xf numFmtId="2" fontId="28" fillId="0" borderId="0" xfId="133" applyNumberFormat="1" applyFont="1" applyBorder="1" applyAlignment="1"/>
    <xf numFmtId="164" fontId="1" fillId="0" borderId="0" xfId="134" applyNumberFormat="1" applyBorder="1"/>
    <xf numFmtId="2" fontId="1" fillId="0" borderId="0" xfId="134" applyNumberFormat="1" applyBorder="1"/>
    <xf numFmtId="2" fontId="28" fillId="0" borderId="13" xfId="133" applyNumberFormat="1" applyFont="1" applyBorder="1" applyAlignment="1"/>
    <xf numFmtId="2" fontId="35" fillId="0" borderId="10" xfId="0" applyNumberFormat="1" applyFont="1" applyFill="1" applyBorder="1" applyAlignment="1"/>
    <xf numFmtId="2" fontId="36" fillId="0" borderId="10" xfId="0" applyNumberFormat="1" applyFont="1" applyFill="1" applyBorder="1" applyAlignment="1"/>
    <xf numFmtId="2" fontId="35" fillId="0" borderId="21" xfId="0" applyNumberFormat="1" applyFont="1" applyFill="1" applyBorder="1" applyAlignment="1"/>
    <xf numFmtId="2" fontId="36" fillId="0" borderId="21" xfId="0" applyNumberFormat="1" applyFont="1" applyFill="1" applyBorder="1" applyAlignment="1"/>
    <xf numFmtId="2" fontId="36" fillId="0" borderId="23" xfId="0" applyNumberFormat="1" applyFont="1" applyFill="1" applyBorder="1" applyAlignment="1"/>
    <xf numFmtId="2" fontId="36" fillId="0" borderId="24" xfId="0" applyNumberFormat="1" applyFont="1" applyFill="1" applyBorder="1" applyAlignment="1"/>
    <xf numFmtId="0" fontId="1" fillId="0" borderId="14" xfId="134" applyBorder="1" applyAlignment="1">
      <alignment horizontal="center"/>
    </xf>
    <xf numFmtId="0" fontId="1" fillId="0" borderId="15" xfId="134" applyBorder="1" applyAlignment="1">
      <alignment horizontal="center"/>
    </xf>
    <xf numFmtId="0" fontId="1" fillId="0" borderId="16" xfId="134" applyBorder="1" applyAlignment="1">
      <alignment horizontal="center"/>
    </xf>
  </cellXfs>
  <cellStyles count="13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5" builtinId="9" hidden="1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rmal 4" xfId="134"/>
    <cellStyle name="Normal_NAMI Brigalow N2O, CO2 &amp; CH4 Flux Calculations" xfId="133"/>
    <cellStyle name="Note 2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documents\IFE\Research%20Themes\HEEM\Data%20Lab%20Management\External\GC-External\DAFF\SA-CSIRO\Macintosh%20HDUsers\strazzab\Library\Caches\TemporaryItems\Outlook%20Temp\Water%20Sample%20submission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</sheetNames>
    <sheetDataSet>
      <sheetData sheetId="0">
        <row r="36">
          <cell r="G36" t="str">
            <v>1 month</v>
          </cell>
          <cell r="H36" t="str">
            <v>2 months</v>
          </cell>
          <cell r="I36" t="str">
            <v>3 months</v>
          </cell>
          <cell r="J36" t="str">
            <v>returned with results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A79"/>
  <sheetViews>
    <sheetView tabSelected="1" workbookViewId="0">
      <selection activeCell="Q5" sqref="Q5"/>
    </sheetView>
  </sheetViews>
  <sheetFormatPr defaultColWidth="10.85546875" defaultRowHeight="15.75" x14ac:dyDescent="0.25"/>
  <cols>
    <col min="1" max="1" width="10.85546875" style="34"/>
    <col min="2" max="2" width="10.7109375" style="34" bestFit="1" customWidth="1"/>
    <col min="3" max="3" width="14" style="34" customWidth="1"/>
    <col min="4" max="6" width="8" style="34" bestFit="1" customWidth="1"/>
    <col min="7" max="9" width="9.140625" style="34" bestFit="1" customWidth="1"/>
    <col min="10" max="15" width="9.28515625" style="34" bestFit="1" customWidth="1"/>
    <col min="16" max="16" width="11.85546875" style="34" bestFit="1" customWidth="1"/>
    <col min="17" max="17" width="9.140625" style="34" bestFit="1" customWidth="1"/>
    <col min="18" max="18" width="12" style="34" bestFit="1" customWidth="1"/>
    <col min="19" max="19" width="9.140625" style="34" bestFit="1" customWidth="1"/>
    <col min="20" max="20" width="12" style="34" bestFit="1" customWidth="1"/>
    <col min="21" max="21" width="9.28515625" style="34" bestFit="1" customWidth="1"/>
    <col min="22" max="22" width="8" style="34" customWidth="1"/>
    <col min="23" max="24" width="11.85546875" style="34" bestFit="1" customWidth="1"/>
    <col min="25" max="25" width="12.28515625" style="34" bestFit="1" customWidth="1"/>
    <col min="26" max="27" width="12.140625" style="34" bestFit="1" customWidth="1"/>
    <col min="28" max="28" width="12" style="34" customWidth="1"/>
    <col min="29" max="16384" width="10.85546875" style="34"/>
  </cols>
  <sheetData>
    <row r="1" spans="1:131" s="1" customFormat="1" ht="45.75" customHeight="1" x14ac:dyDescent="0.25">
      <c r="A1" s="1" t="s">
        <v>47</v>
      </c>
      <c r="B1" s="2" t="s">
        <v>0</v>
      </c>
      <c r="C1" s="3" t="s">
        <v>1</v>
      </c>
      <c r="D1" s="4" t="s">
        <v>2</v>
      </c>
      <c r="E1" s="4" t="s">
        <v>3</v>
      </c>
      <c r="F1" s="4" t="s">
        <v>4</v>
      </c>
      <c r="G1" s="5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6" t="s">
        <v>10</v>
      </c>
      <c r="M1" s="7" t="s">
        <v>11</v>
      </c>
      <c r="N1" s="7" t="s">
        <v>12</v>
      </c>
      <c r="O1" s="7" t="s">
        <v>13</v>
      </c>
      <c r="P1" s="8" t="s">
        <v>14</v>
      </c>
      <c r="Q1" s="8" t="s">
        <v>15</v>
      </c>
      <c r="R1" s="9" t="s">
        <v>16</v>
      </c>
      <c r="S1" s="9" t="s">
        <v>17</v>
      </c>
      <c r="T1" s="10" t="s">
        <v>18</v>
      </c>
      <c r="U1" s="10" t="s">
        <v>19</v>
      </c>
      <c r="V1" s="11" t="s">
        <v>20</v>
      </c>
      <c r="W1" s="12" t="s">
        <v>21</v>
      </c>
      <c r="X1" s="13" t="s">
        <v>22</v>
      </c>
      <c r="Y1" s="14" t="s">
        <v>23</v>
      </c>
      <c r="Z1" s="12" t="s">
        <v>21</v>
      </c>
      <c r="AA1" s="13" t="s">
        <v>22</v>
      </c>
      <c r="AB1" s="14" t="s">
        <v>23</v>
      </c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</row>
    <row r="2" spans="1:131" s="16" customFormat="1" ht="12.75" x14ac:dyDescent="0.2">
      <c r="B2" s="17" t="s">
        <v>24</v>
      </c>
      <c r="C2" s="17" t="s">
        <v>25</v>
      </c>
      <c r="D2" s="17" t="s">
        <v>26</v>
      </c>
      <c r="E2" s="17" t="s">
        <v>26</v>
      </c>
      <c r="F2" s="17" t="s">
        <v>26</v>
      </c>
      <c r="G2" s="17" t="s">
        <v>27</v>
      </c>
      <c r="H2" s="17" t="s">
        <v>27</v>
      </c>
      <c r="I2" s="17" t="s">
        <v>27</v>
      </c>
      <c r="J2" s="17" t="s">
        <v>27</v>
      </c>
      <c r="K2" s="17" t="s">
        <v>27</v>
      </c>
      <c r="L2" s="17" t="s">
        <v>27</v>
      </c>
      <c r="M2" s="17" t="s">
        <v>27</v>
      </c>
      <c r="N2" s="17" t="s">
        <v>27</v>
      </c>
      <c r="O2" s="17" t="s">
        <v>27</v>
      </c>
      <c r="P2" s="17" t="s">
        <v>28</v>
      </c>
      <c r="Q2" s="17"/>
      <c r="R2" s="17" t="s">
        <v>28</v>
      </c>
      <c r="S2" s="17"/>
      <c r="T2" s="17" t="s">
        <v>28</v>
      </c>
      <c r="U2" s="17"/>
      <c r="V2" s="17"/>
      <c r="W2" s="17" t="s">
        <v>29</v>
      </c>
      <c r="X2" s="17" t="s">
        <v>30</v>
      </c>
      <c r="Y2" s="17" t="s">
        <v>31</v>
      </c>
      <c r="Z2" s="17" t="s">
        <v>32</v>
      </c>
      <c r="AA2" s="17" t="s">
        <v>33</v>
      </c>
      <c r="AB2" s="17" t="s">
        <v>34</v>
      </c>
      <c r="AC2" s="18"/>
      <c r="AD2" s="18"/>
      <c r="AE2" s="18"/>
      <c r="AF2" s="18"/>
      <c r="AG2" s="18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</row>
    <row r="3" spans="1:131" s="27" customFormat="1" x14ac:dyDescent="0.25">
      <c r="A3" s="27">
        <v>1</v>
      </c>
      <c r="B3" s="20">
        <v>27.5</v>
      </c>
      <c r="C3" s="21">
        <v>160</v>
      </c>
      <c r="D3" s="22">
        <v>0</v>
      </c>
      <c r="E3" s="22">
        <v>30</v>
      </c>
      <c r="F3" s="22">
        <v>60</v>
      </c>
      <c r="G3" s="23">
        <v>1.711903</v>
      </c>
      <c r="H3" s="23">
        <v>1.6301220000000001</v>
      </c>
      <c r="I3" s="23">
        <v>1.6334599999999999</v>
      </c>
      <c r="J3" s="24">
        <v>516.72066100000006</v>
      </c>
      <c r="K3" s="24">
        <v>737.42607999999996</v>
      </c>
      <c r="L3" s="24">
        <v>987.41259700000001</v>
      </c>
      <c r="M3" s="23">
        <v>0.38513200000000003</v>
      </c>
      <c r="N3" s="23">
        <v>0.38990599999999997</v>
      </c>
      <c r="O3" s="23">
        <v>0.38783800000000002</v>
      </c>
      <c r="P3" s="22">
        <f>(SLOPE(G3:I3,D3:F3))</f>
        <v>-1.3073833333333341E-3</v>
      </c>
      <c r="Q3" s="22">
        <f>(RSQ(D3:F3,G3:I3))</f>
        <v>0.7181404421326415</v>
      </c>
      <c r="R3" s="22">
        <f>(SLOPE(J3:L3,D3:F3))</f>
        <v>7.8448655999999994</v>
      </c>
      <c r="S3" s="22">
        <f>(RSQ(D3:F3,J3:L3))</f>
        <v>0.99871169088534595</v>
      </c>
      <c r="T3" s="22">
        <f>(SLOPE(M3:O3,D3:F3))</f>
        <v>4.5099999999999768E-5</v>
      </c>
      <c r="U3" s="22">
        <f>(RSQ(D3:F3,M3:O3))</f>
        <v>0.31938384890365468</v>
      </c>
      <c r="V3" s="22">
        <f>0.02241*((273.15+B3)/273.15)*(101/100)</f>
        <v>2.4912839703459637E-2</v>
      </c>
      <c r="W3" s="22">
        <f>(P3*C3/100*12*60)/V3</f>
        <v>-60.454995011702678</v>
      </c>
      <c r="X3" s="22">
        <f>(R3*(C3/100)*12*60)/V3</f>
        <v>362756.12410194229</v>
      </c>
      <c r="Y3" s="22">
        <f>(T3*(C3/100)*28*60)/V3</f>
        <v>4.8661172890364801</v>
      </c>
      <c r="Z3" s="22">
        <f>W3*0.24</f>
        <v>-14.509198802808642</v>
      </c>
      <c r="AA3" s="22">
        <f t="shared" ref="AA3:AB18" si="0">X3*0.24</f>
        <v>87061.469784466142</v>
      </c>
      <c r="AB3" s="22">
        <f t="shared" si="0"/>
        <v>1.1678681493687553</v>
      </c>
      <c r="AC3" s="25"/>
      <c r="AD3" s="25"/>
      <c r="AE3" s="25"/>
      <c r="AF3" s="25"/>
      <c r="AG3" s="25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</row>
    <row r="4" spans="1:131" s="31" customFormat="1" x14ac:dyDescent="0.25">
      <c r="A4" s="31">
        <v>2</v>
      </c>
      <c r="B4" s="20">
        <v>27.5</v>
      </c>
      <c r="C4" s="21">
        <v>157</v>
      </c>
      <c r="D4" s="22">
        <v>0</v>
      </c>
      <c r="E4" s="22">
        <v>30</v>
      </c>
      <c r="F4" s="22">
        <v>60</v>
      </c>
      <c r="G4" s="23">
        <v>1.6835299999999997</v>
      </c>
      <c r="H4" s="23">
        <v>1.640136</v>
      </c>
      <c r="I4" s="23">
        <v>1.6050870000000002</v>
      </c>
      <c r="J4" s="24">
        <v>328.48503099999999</v>
      </c>
      <c r="K4" s="24">
        <v>733.4830750000001</v>
      </c>
      <c r="L4" s="24">
        <v>1004.4875230000002</v>
      </c>
      <c r="M4" s="23">
        <v>0.36249400000000004</v>
      </c>
      <c r="N4" s="23">
        <v>0.38440599999999997</v>
      </c>
      <c r="O4" s="23">
        <v>0.38888299999999998</v>
      </c>
      <c r="P4" s="22">
        <f>(SLOPE(G4:I4,D4:F4))</f>
        <v>-1.3073833333333265E-3</v>
      </c>
      <c r="Q4" s="22">
        <f>(RSQ(D4:F4,G4:I4))</f>
        <v>0.9962417318099821</v>
      </c>
      <c r="R4" s="22">
        <f>(SLOPE(J4:L4,D4:F4))</f>
        <v>11.266708200000004</v>
      </c>
      <c r="S4" s="22">
        <f>(RSQ(D4:F4,J4:L4))</f>
        <v>0.98707294828529268</v>
      </c>
      <c r="T4" s="22">
        <f>(SLOPE(M4:O4,D4:F4))</f>
        <v>4.3981666666666566E-4</v>
      </c>
      <c r="U4" s="22">
        <f>(RSQ(D4:F4,M4:O4))</f>
        <v>0.87297771019143289</v>
      </c>
      <c r="V4" s="22">
        <f>0.02241*((273.15+B4)/273.15)*(101/100)</f>
        <v>2.4912839703459637E-2</v>
      </c>
      <c r="W4" s="22">
        <f>(P4*C4/100*12*60)/V4</f>
        <v>-59.321463855232921</v>
      </c>
      <c r="X4" s="22">
        <f>(R4*(C4/100)*12*60)/V4</f>
        <v>511217.79375120276</v>
      </c>
      <c r="Y4" s="22">
        <f>(T4*(C4/100)*28*60)/V4</f>
        <v>46.564761536955594</v>
      </c>
      <c r="Z4" s="22">
        <f t="shared" ref="Z4:AB19" si="1">W4*0.24</f>
        <v>-14.237151325255901</v>
      </c>
      <c r="AA4" s="22">
        <f t="shared" si="0"/>
        <v>122692.27050028865</v>
      </c>
      <c r="AB4" s="22">
        <f t="shared" si="0"/>
        <v>11.175542768869342</v>
      </c>
      <c r="AC4" s="28"/>
      <c r="AD4" s="29"/>
      <c r="AE4" s="29"/>
      <c r="AF4" s="29"/>
      <c r="AG4" s="29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</row>
    <row r="5" spans="1:131" s="31" customFormat="1" x14ac:dyDescent="0.25">
      <c r="A5" s="31">
        <v>3</v>
      </c>
      <c r="B5" s="20">
        <v>27.5</v>
      </c>
      <c r="C5" s="21">
        <v>168</v>
      </c>
      <c r="D5" s="22">
        <v>0</v>
      </c>
      <c r="E5" s="22">
        <v>30</v>
      </c>
      <c r="F5" s="22">
        <v>60</v>
      </c>
      <c r="G5" s="23">
        <v>1.7452829999999997</v>
      </c>
      <c r="H5" s="23">
        <v>1.665171</v>
      </c>
      <c r="I5" s="23">
        <v>1.645143</v>
      </c>
      <c r="J5" s="24">
        <v>382.28133399999996</v>
      </c>
      <c r="K5" s="24">
        <v>531.56693199999995</v>
      </c>
      <c r="L5" s="24">
        <v>660.76034800000002</v>
      </c>
      <c r="M5" s="23">
        <v>0.38501099999999999</v>
      </c>
      <c r="N5" s="23">
        <v>0.38833299999999998</v>
      </c>
      <c r="O5" s="23">
        <v>0.39118200000000003</v>
      </c>
      <c r="P5" s="22">
        <f t="shared" ref="P5:P32" si="2">(SLOPE(G5:I5,D5:F5))</f>
        <v>-1.6689999999999945E-3</v>
      </c>
      <c r="Q5" s="22">
        <f t="shared" ref="Q5:Q32" si="3">(RSQ(D5:F5,G5:I5))</f>
        <v>0.89285714285714279</v>
      </c>
      <c r="R5" s="22">
        <f t="shared" ref="R5:R32" si="4">(SLOPE(J5:L5,D5:F5))</f>
        <v>4.6413169000000014</v>
      </c>
      <c r="S5" s="22">
        <f t="shared" ref="S5:S32" si="5">(RSQ(D5:F5,J5:L5))</f>
        <v>0.99826781180335933</v>
      </c>
      <c r="T5" s="22">
        <f t="shared" ref="T5:T31" si="6">(SLOPE(M5:O5,D5:F5))</f>
        <v>1.0285000000000063E-4</v>
      </c>
      <c r="U5" s="22">
        <f t="shared" ref="U5:U31" si="7">(RSQ(D5:F5,M5:O5))</f>
        <v>0.99804547933852916</v>
      </c>
      <c r="V5" s="22">
        <f t="shared" ref="V5:V32" si="8">0.02241*((273.15+B5)/273.15)*(101/100)</f>
        <v>2.4912839703459637E-2</v>
      </c>
      <c r="W5" s="22">
        <f t="shared" ref="W5:W32" si="9">(P5*C5/100*12*60)/V5</f>
        <v>-81.035418845473501</v>
      </c>
      <c r="X5" s="22">
        <f t="shared" ref="X5:X32" si="10">(R5*(C5/100)*12*60)/V5</f>
        <v>225351.14379033912</v>
      </c>
      <c r="Y5" s="22">
        <f t="shared" ref="Y5:Y32" si="11">(T5*(C5/100)*28*60)/V5</f>
        <v>11.651977191491751</v>
      </c>
      <c r="Z5" s="22">
        <f t="shared" si="1"/>
        <v>-19.448500522913641</v>
      </c>
      <c r="AA5" s="22">
        <f t="shared" si="0"/>
        <v>54084.274509681389</v>
      </c>
      <c r="AB5" s="22">
        <f t="shared" si="0"/>
        <v>2.7964745259580202</v>
      </c>
      <c r="AC5" s="28"/>
      <c r="AD5" s="29"/>
      <c r="AE5" s="29"/>
      <c r="AF5" s="29"/>
      <c r="AG5" s="29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</row>
    <row r="6" spans="1:131" s="31" customFormat="1" x14ac:dyDescent="0.25">
      <c r="A6" s="31">
        <v>4</v>
      </c>
      <c r="B6" s="20">
        <v>27.5</v>
      </c>
      <c r="C6" s="21">
        <v>160</v>
      </c>
      <c r="D6" s="22">
        <v>0</v>
      </c>
      <c r="E6" s="22">
        <v>30</v>
      </c>
      <c r="F6" s="22">
        <v>60</v>
      </c>
      <c r="G6" s="23">
        <v>1.7369379999999999</v>
      </c>
      <c r="H6" s="23">
        <v>1.6985509999999997</v>
      </c>
      <c r="I6" s="23">
        <v>1.5633620000000001</v>
      </c>
      <c r="J6" s="24">
        <v>402.51066399999996</v>
      </c>
      <c r="K6" s="24">
        <v>669.46924600000011</v>
      </c>
      <c r="L6" s="24">
        <v>876.93988300000001</v>
      </c>
      <c r="M6" s="23">
        <v>0.38824500000000001</v>
      </c>
      <c r="N6" s="23">
        <v>0.38694699999999999</v>
      </c>
      <c r="O6" s="23">
        <v>0.38578099999999999</v>
      </c>
      <c r="P6" s="22">
        <f t="shared" si="2"/>
        <v>-2.8929333333333287E-3</v>
      </c>
      <c r="Q6" s="22">
        <f t="shared" si="3"/>
        <v>0.90606500614319319</v>
      </c>
      <c r="R6" s="22">
        <f t="shared" si="4"/>
        <v>7.9071536500000006</v>
      </c>
      <c r="S6" s="22">
        <f t="shared" si="5"/>
        <v>0.99478656774960539</v>
      </c>
      <c r="T6" s="22">
        <f t="shared" si="6"/>
        <v>-4.106666666666703E-5</v>
      </c>
      <c r="U6" s="22">
        <f t="shared" si="7"/>
        <v>0.99904428161834968</v>
      </c>
      <c r="V6" s="22">
        <f t="shared" si="8"/>
        <v>2.4912839703459637E-2</v>
      </c>
      <c r="W6" s="22">
        <f t="shared" si="9"/>
        <v>-133.77275491951204</v>
      </c>
      <c r="X6" s="22">
        <f t="shared" si="10"/>
        <v>365636.3992714581</v>
      </c>
      <c r="Y6" s="22">
        <f t="shared" si="11"/>
        <v>-4.4309360680657992</v>
      </c>
      <c r="Z6" s="22">
        <f t="shared" si="1"/>
        <v>-32.105461180682887</v>
      </c>
      <c r="AA6" s="22">
        <f t="shared" si="0"/>
        <v>87752.735825149939</v>
      </c>
      <c r="AB6" s="22">
        <f t="shared" si="0"/>
        <v>-1.0634246563357919</v>
      </c>
      <c r="AC6" s="28"/>
      <c r="AD6" s="29"/>
      <c r="AE6" s="29"/>
      <c r="AF6" s="29"/>
      <c r="AG6" s="29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</row>
    <row r="7" spans="1:131" x14ac:dyDescent="0.25">
      <c r="A7" s="34">
        <v>5</v>
      </c>
      <c r="B7" s="20">
        <v>27.5</v>
      </c>
      <c r="C7" s="21">
        <v>152</v>
      </c>
      <c r="D7" s="22">
        <v>0</v>
      </c>
      <c r="E7" s="22">
        <v>30</v>
      </c>
      <c r="F7" s="22">
        <v>60</v>
      </c>
      <c r="G7" s="32">
        <v>1.5833900000000001</v>
      </c>
      <c r="H7" s="32">
        <v>1.6835299999999997</v>
      </c>
      <c r="I7" s="32">
        <v>1.6167700000000003</v>
      </c>
      <c r="J7" s="33">
        <v>322.69052799999997</v>
      </c>
      <c r="K7" s="33">
        <v>622.22176000000013</v>
      </c>
      <c r="L7" s="33">
        <v>817.3147899999999</v>
      </c>
      <c r="M7" s="32">
        <v>0.38909200000000005</v>
      </c>
      <c r="N7" s="32">
        <v>0.38937800000000006</v>
      </c>
      <c r="O7" s="32">
        <v>0.39312900000000001</v>
      </c>
      <c r="P7" s="22">
        <f t="shared" si="2"/>
        <v>5.5633333333333641E-4</v>
      </c>
      <c r="Q7" s="22">
        <f t="shared" si="3"/>
        <v>0.10714285714285919</v>
      </c>
      <c r="R7" s="22">
        <f t="shared" si="4"/>
        <v>8.2437376999999987</v>
      </c>
      <c r="S7" s="22">
        <f t="shared" si="5"/>
        <v>0.98535666007893985</v>
      </c>
      <c r="T7" s="22">
        <f t="shared" si="6"/>
        <v>6.7283333333332615E-5</v>
      </c>
      <c r="U7" s="22">
        <f t="shared" si="7"/>
        <v>0.80284804844901414</v>
      </c>
      <c r="V7" s="22">
        <f t="shared" si="8"/>
        <v>2.4912839703459637E-2</v>
      </c>
      <c r="W7" s="22">
        <f t="shared" si="9"/>
        <v>24.439253302603333</v>
      </c>
      <c r="X7" s="22">
        <f t="shared" si="10"/>
        <v>362140.43225377973</v>
      </c>
      <c r="Y7" s="22">
        <f t="shared" si="11"/>
        <v>6.8966333041567447</v>
      </c>
      <c r="Z7" s="22">
        <f t="shared" si="1"/>
        <v>5.8654207926247999</v>
      </c>
      <c r="AA7" s="22">
        <f t="shared" si="0"/>
        <v>86913.703740907134</v>
      </c>
      <c r="AB7" s="22">
        <f t="shared" si="0"/>
        <v>1.6551919929976187</v>
      </c>
    </row>
    <row r="8" spans="1:131" x14ac:dyDescent="0.25">
      <c r="A8" s="34">
        <v>6</v>
      </c>
      <c r="B8" s="20">
        <v>27.5</v>
      </c>
      <c r="C8" s="21">
        <v>162</v>
      </c>
      <c r="D8" s="22">
        <v>0</v>
      </c>
      <c r="E8" s="22">
        <v>30</v>
      </c>
      <c r="F8" s="22">
        <v>60</v>
      </c>
      <c r="G8" s="32">
        <v>1.7052269999999998</v>
      </c>
      <c r="H8" s="32">
        <v>1.691875</v>
      </c>
      <c r="I8" s="32">
        <v>1.6685089999999998</v>
      </c>
      <c r="J8" s="33">
        <v>399.18482499999999</v>
      </c>
      <c r="K8" s="33">
        <v>549.67046800000003</v>
      </c>
      <c r="L8" s="33">
        <v>693.47014600000011</v>
      </c>
      <c r="M8" s="32">
        <v>0.387013</v>
      </c>
      <c r="N8" s="32">
        <v>0.38670500000000002</v>
      </c>
      <c r="O8" s="32">
        <v>0.38714500000000002</v>
      </c>
      <c r="P8" s="22">
        <f t="shared" si="2"/>
        <v>-6.119666666666671E-4</v>
      </c>
      <c r="Q8" s="22">
        <f t="shared" si="3"/>
        <v>0.97580645161290147</v>
      </c>
      <c r="R8" s="22">
        <f t="shared" si="4"/>
        <v>4.9047553500000021</v>
      </c>
      <c r="S8" s="22">
        <f t="shared" si="5"/>
        <v>0.99982797362951803</v>
      </c>
      <c r="T8" s="22">
        <f t="shared" si="6"/>
        <v>2.2000000000003499E-6</v>
      </c>
      <c r="U8" s="22">
        <f t="shared" si="7"/>
        <v>8.5443037974714475E-2</v>
      </c>
      <c r="V8" s="22">
        <f t="shared" si="8"/>
        <v>2.4912839703459637E-2</v>
      </c>
      <c r="W8" s="22">
        <f t="shared" si="9"/>
        <v>-28.651808806078243</v>
      </c>
      <c r="X8" s="22">
        <f t="shared" si="10"/>
        <v>229636.87433213572</v>
      </c>
      <c r="Y8" s="22">
        <f t="shared" si="11"/>
        <v>0.24033871976342658</v>
      </c>
      <c r="Z8" s="22">
        <f t="shared" si="1"/>
        <v>-6.8764341134587781</v>
      </c>
      <c r="AA8" s="22">
        <f t="shared" si="0"/>
        <v>55112.849839712573</v>
      </c>
      <c r="AB8" s="22">
        <f t="shared" si="0"/>
        <v>5.7681292743222375E-2</v>
      </c>
    </row>
    <row r="9" spans="1:131" x14ac:dyDescent="0.25">
      <c r="A9" s="34">
        <v>7</v>
      </c>
      <c r="B9" s="20">
        <v>27.5</v>
      </c>
      <c r="C9" s="21">
        <v>178</v>
      </c>
      <c r="D9" s="22">
        <v>0</v>
      </c>
      <c r="E9" s="22">
        <v>30</v>
      </c>
      <c r="F9" s="22">
        <v>60</v>
      </c>
      <c r="G9" s="32">
        <v>1.7402759999999997</v>
      </c>
      <c r="H9" s="32">
        <v>1.6985509999999997</v>
      </c>
      <c r="I9" s="32">
        <v>1.6985509999999997</v>
      </c>
      <c r="J9" s="33">
        <v>693.67586800000004</v>
      </c>
      <c r="K9" s="33">
        <v>708.11069500000008</v>
      </c>
      <c r="L9" s="33">
        <v>783.50780799999984</v>
      </c>
      <c r="M9" s="32">
        <v>0.38655100000000003</v>
      </c>
      <c r="N9" s="32">
        <v>0.39163300000000001</v>
      </c>
      <c r="O9" s="32">
        <v>0.38663900000000001</v>
      </c>
      <c r="P9" s="22">
        <f t="shared" si="2"/>
        <v>-6.9541666666666688E-4</v>
      </c>
      <c r="Q9" s="22">
        <f t="shared" si="3"/>
        <v>0.74999999999999989</v>
      </c>
      <c r="R9" s="22">
        <f t="shared" si="4"/>
        <v>1.4971989999999968</v>
      </c>
      <c r="S9" s="22">
        <f t="shared" si="5"/>
        <v>0.86691843106337352</v>
      </c>
      <c r="T9" s="22">
        <f t="shared" si="6"/>
        <v>1.4666666666662832E-6</v>
      </c>
      <c r="U9" s="22">
        <f t="shared" si="7"/>
        <v>2.287762377746514E-4</v>
      </c>
      <c r="V9" s="22">
        <f t="shared" si="8"/>
        <v>2.4912839703459637E-2</v>
      </c>
      <c r="W9" s="22">
        <f t="shared" si="9"/>
        <v>-35.774564867297457</v>
      </c>
      <c r="X9" s="22">
        <f t="shared" si="10"/>
        <v>77020.936241705582</v>
      </c>
      <c r="Y9" s="22">
        <f t="shared" si="11"/>
        <v>0.17605058484720962</v>
      </c>
      <c r="Z9" s="22">
        <f t="shared" si="1"/>
        <v>-8.5858955681513898</v>
      </c>
      <c r="AA9" s="22">
        <f t="shared" si="0"/>
        <v>18485.02469800934</v>
      </c>
      <c r="AB9" s="22">
        <f t="shared" si="0"/>
        <v>4.2252140363330304E-2</v>
      </c>
    </row>
    <row r="10" spans="1:131" x14ac:dyDescent="0.25">
      <c r="A10" s="34">
        <v>8</v>
      </c>
      <c r="B10" s="20">
        <v>27.5</v>
      </c>
      <c r="C10" s="21">
        <v>165</v>
      </c>
      <c r="D10" s="22">
        <v>0</v>
      </c>
      <c r="E10" s="22">
        <v>30</v>
      </c>
      <c r="F10" s="22">
        <v>60</v>
      </c>
      <c r="G10" s="32">
        <v>1.7502899999999997</v>
      </c>
      <c r="H10" s="32">
        <v>1.6885370000000002</v>
      </c>
      <c r="I10" s="32">
        <v>1.6935439999999997</v>
      </c>
      <c r="J10" s="33">
        <v>435.39189700000003</v>
      </c>
      <c r="K10" s="33">
        <v>565.06533100000001</v>
      </c>
      <c r="L10" s="33">
        <v>702.52191399999992</v>
      </c>
      <c r="M10" s="32">
        <v>0.38768400000000003</v>
      </c>
      <c r="N10" s="32">
        <v>0.40010300000000004</v>
      </c>
      <c r="O10" s="32">
        <v>0.39261200000000002</v>
      </c>
      <c r="P10" s="22">
        <f t="shared" si="2"/>
        <v>-9.45766666666666E-4</v>
      </c>
      <c r="Q10" s="22">
        <f t="shared" si="3"/>
        <v>0.68429360694554653</v>
      </c>
      <c r="R10" s="22">
        <f t="shared" si="4"/>
        <v>4.4521669499999978</v>
      </c>
      <c r="S10" s="22">
        <f t="shared" si="5"/>
        <v>0.9997171076684841</v>
      </c>
      <c r="T10" s="22">
        <f t="shared" si="6"/>
        <v>8.2133333333333139E-5</v>
      </c>
      <c r="U10" s="22">
        <f t="shared" si="7"/>
        <v>0.15525505052328123</v>
      </c>
      <c r="V10" s="22">
        <f t="shared" si="8"/>
        <v>2.4912839703459637E-2</v>
      </c>
      <c r="W10" s="22">
        <f t="shared" si="9"/>
        <v>-45.100069416974954</v>
      </c>
      <c r="X10" s="22">
        <f t="shared" si="10"/>
        <v>212307.16367775176</v>
      </c>
      <c r="Y10" s="22">
        <f t="shared" si="11"/>
        <v>9.1388056403856091</v>
      </c>
      <c r="Z10" s="22">
        <f t="shared" si="1"/>
        <v>-10.824016660073989</v>
      </c>
      <c r="AA10" s="22">
        <f t="shared" si="0"/>
        <v>50953.719282660422</v>
      </c>
      <c r="AB10" s="22">
        <f t="shared" si="0"/>
        <v>2.1933133536925462</v>
      </c>
    </row>
    <row r="11" spans="1:131" x14ac:dyDescent="0.25">
      <c r="A11" s="34">
        <v>9</v>
      </c>
      <c r="B11" s="20">
        <v>27.5</v>
      </c>
      <c r="C11" s="21">
        <v>170</v>
      </c>
      <c r="D11" s="22">
        <v>0</v>
      </c>
      <c r="E11" s="22">
        <v>30</v>
      </c>
      <c r="F11" s="22">
        <v>60</v>
      </c>
      <c r="G11" s="32">
        <v>1.748621</v>
      </c>
      <c r="H11" s="32">
        <v>1.6902059999999999</v>
      </c>
      <c r="I11" s="32">
        <v>1.6902059999999999</v>
      </c>
      <c r="J11" s="33">
        <v>377.75545000000005</v>
      </c>
      <c r="K11" s="33">
        <v>487.98815500000006</v>
      </c>
      <c r="L11" s="33">
        <v>616.08438699999988</v>
      </c>
      <c r="M11" s="32">
        <v>0.38537399999999999</v>
      </c>
      <c r="N11" s="32">
        <v>0.39600000000000002</v>
      </c>
      <c r="O11" s="32">
        <v>0.38913599999999998</v>
      </c>
      <c r="P11" s="22">
        <f t="shared" si="2"/>
        <v>-9.7358333333333509E-4</v>
      </c>
      <c r="Q11" s="22">
        <f t="shared" si="3"/>
        <v>0.75000000000000011</v>
      </c>
      <c r="R11" s="22">
        <f t="shared" si="4"/>
        <v>3.9721489499999967</v>
      </c>
      <c r="S11" s="22">
        <f t="shared" si="5"/>
        <v>0.99813083737598629</v>
      </c>
      <c r="T11" s="22">
        <f t="shared" si="6"/>
        <v>6.2699999999999789E-5</v>
      </c>
      <c r="U11" s="22">
        <f t="shared" si="7"/>
        <v>0.12188015805531793</v>
      </c>
      <c r="V11" s="22">
        <f t="shared" si="8"/>
        <v>2.4912839703459637E-2</v>
      </c>
      <c r="W11" s="22">
        <f t="shared" si="9"/>
        <v>-47.833406957397791</v>
      </c>
      <c r="X11" s="22">
        <f t="shared" si="10"/>
        <v>195156.80960789163</v>
      </c>
      <c r="Y11" s="22">
        <f t="shared" si="11"/>
        <v>7.1879080077383488</v>
      </c>
      <c r="Z11" s="22">
        <f t="shared" si="1"/>
        <v>-11.480017669775469</v>
      </c>
      <c r="AA11" s="22">
        <f t="shared" si="0"/>
        <v>46837.634305893989</v>
      </c>
      <c r="AB11" s="22">
        <f t="shared" si="0"/>
        <v>1.7250979218572036</v>
      </c>
    </row>
    <row r="12" spans="1:131" x14ac:dyDescent="0.25">
      <c r="A12" s="34">
        <v>10</v>
      </c>
      <c r="B12" s="20">
        <v>27.5</v>
      </c>
      <c r="C12" s="21">
        <v>147</v>
      </c>
      <c r="D12" s="22">
        <v>0</v>
      </c>
      <c r="E12" s="22">
        <v>30</v>
      </c>
      <c r="F12" s="22">
        <v>60</v>
      </c>
      <c r="G12" s="32">
        <v>1.7235859999999996</v>
      </c>
      <c r="H12" s="32">
        <v>1.6885370000000002</v>
      </c>
      <c r="I12" s="32">
        <v>1.6217769999999998</v>
      </c>
      <c r="J12" s="33">
        <v>615.84437800000001</v>
      </c>
      <c r="K12" s="33">
        <v>692.09866600000009</v>
      </c>
      <c r="L12" s="33">
        <v>839.15560899999991</v>
      </c>
      <c r="M12" s="32">
        <v>0.38976300000000003</v>
      </c>
      <c r="N12" s="32">
        <v>0.38428500000000004</v>
      </c>
      <c r="O12" s="32">
        <v>0.38691400000000004</v>
      </c>
      <c r="P12" s="22">
        <f t="shared" si="2"/>
        <v>-1.6968166666666636E-3</v>
      </c>
      <c r="Q12" s="22">
        <f t="shared" si="3"/>
        <v>0.96867407150294849</v>
      </c>
      <c r="R12" s="22">
        <f t="shared" si="4"/>
        <v>3.7218538499999987</v>
      </c>
      <c r="S12" s="22">
        <f t="shared" si="5"/>
        <v>0.96757779163066426</v>
      </c>
      <c r="T12" s="22">
        <f t="shared" si="6"/>
        <v>-4.7483333333333171E-5</v>
      </c>
      <c r="U12" s="22">
        <f t="shared" si="7"/>
        <v>0.2703381998140813</v>
      </c>
      <c r="V12" s="22">
        <f t="shared" si="8"/>
        <v>2.4912839703459637E-2</v>
      </c>
      <c r="W12" s="22">
        <f t="shared" si="9"/>
        <v>-72.087758014619226</v>
      </c>
      <c r="X12" s="22">
        <f t="shared" si="10"/>
        <v>158119.67490373895</v>
      </c>
      <c r="Y12" s="22">
        <f t="shared" si="11"/>
        <v>-4.7070041551190585</v>
      </c>
      <c r="Z12" s="22">
        <f t="shared" si="1"/>
        <v>-17.301061923508612</v>
      </c>
      <c r="AA12" s="22">
        <f t="shared" si="0"/>
        <v>37948.721976897345</v>
      </c>
      <c r="AB12" s="22">
        <f t="shared" si="0"/>
        <v>-1.129680997228574</v>
      </c>
    </row>
    <row r="13" spans="1:131" x14ac:dyDescent="0.25">
      <c r="A13" s="34">
        <v>11</v>
      </c>
      <c r="B13" s="20">
        <v>27.5</v>
      </c>
      <c r="C13" s="21">
        <v>162</v>
      </c>
      <c r="D13" s="22">
        <v>0</v>
      </c>
      <c r="E13" s="22">
        <v>30</v>
      </c>
      <c r="F13" s="22">
        <v>60</v>
      </c>
      <c r="G13" s="32">
        <v>1.711903</v>
      </c>
      <c r="H13" s="32">
        <v>1.7035580000000001</v>
      </c>
      <c r="I13" s="32">
        <v>1.6685089999999998</v>
      </c>
      <c r="J13" s="33">
        <v>478.73066499999999</v>
      </c>
      <c r="K13" s="33">
        <v>630.65636199999994</v>
      </c>
      <c r="L13" s="33">
        <v>833.73826299999996</v>
      </c>
      <c r="M13" s="32">
        <v>0.38416400000000001</v>
      </c>
      <c r="N13" s="32">
        <v>0.38425199999999998</v>
      </c>
      <c r="O13" s="32">
        <v>0.39263400000000004</v>
      </c>
      <c r="P13" s="22">
        <f t="shared" si="2"/>
        <v>-7.2323333333333586E-4</v>
      </c>
      <c r="Q13" s="22">
        <f t="shared" si="3"/>
        <v>0.88791593695271143</v>
      </c>
      <c r="R13" s="22">
        <f t="shared" si="4"/>
        <v>5.9167932999999993</v>
      </c>
      <c r="S13" s="22">
        <f t="shared" si="5"/>
        <v>0.9931260802566898</v>
      </c>
      <c r="T13" s="22">
        <f t="shared" si="6"/>
        <v>1.4116666666666721E-4</v>
      </c>
      <c r="U13" s="22">
        <f t="shared" si="7"/>
        <v>0.75779135793211838</v>
      </c>
      <c r="V13" s="22">
        <f t="shared" si="8"/>
        <v>2.4912839703459637E-2</v>
      </c>
      <c r="W13" s="22">
        <f t="shared" si="9"/>
        <v>-33.861228589001655</v>
      </c>
      <c r="X13" s="22">
        <f t="shared" si="10"/>
        <v>277019.71301816759</v>
      </c>
      <c r="Y13" s="22">
        <f t="shared" si="11"/>
        <v>15.421734518150812</v>
      </c>
      <c r="Z13" s="22">
        <f t="shared" si="1"/>
        <v>-8.1266948613603969</v>
      </c>
      <c r="AA13" s="22">
        <f t="shared" si="0"/>
        <v>66484.731124360216</v>
      </c>
      <c r="AB13" s="22">
        <f t="shared" si="0"/>
        <v>3.7012162843561947</v>
      </c>
    </row>
    <row r="14" spans="1:131" x14ac:dyDescent="0.25">
      <c r="A14" s="34">
        <v>12</v>
      </c>
      <c r="B14" s="20">
        <v>27.5</v>
      </c>
      <c r="C14" s="21">
        <v>150</v>
      </c>
      <c r="D14" s="22">
        <v>0</v>
      </c>
      <c r="E14" s="22">
        <v>30</v>
      </c>
      <c r="F14" s="22">
        <v>60</v>
      </c>
      <c r="G14" s="32">
        <v>1.7369379999999999</v>
      </c>
      <c r="H14" s="32">
        <v>1.691875</v>
      </c>
      <c r="I14" s="32">
        <v>1.5950729999999997</v>
      </c>
      <c r="J14" s="33">
        <v>733.82594500000005</v>
      </c>
      <c r="K14" s="33">
        <v>859.04206900000008</v>
      </c>
      <c r="L14" s="33">
        <v>1083.2104750000001</v>
      </c>
      <c r="M14" s="32">
        <v>0.38755200000000001</v>
      </c>
      <c r="N14" s="32">
        <v>0.38531900000000002</v>
      </c>
      <c r="O14" s="32">
        <v>0.39624200000000004</v>
      </c>
      <c r="P14" s="22">
        <f t="shared" si="2"/>
        <v>-2.3644166666666687E-3</v>
      </c>
      <c r="Q14" s="22">
        <f t="shared" si="3"/>
        <v>0.95754550273899919</v>
      </c>
      <c r="R14" s="22">
        <f t="shared" si="4"/>
        <v>5.8230755000000016</v>
      </c>
      <c r="S14" s="22">
        <f t="shared" si="5"/>
        <v>0.97395864677395227</v>
      </c>
      <c r="T14" s="22">
        <f t="shared" si="6"/>
        <v>1.4483333333333386E-4</v>
      </c>
      <c r="U14" s="22">
        <f t="shared" si="7"/>
        <v>0.56689706290217068</v>
      </c>
      <c r="V14" s="22">
        <f t="shared" si="8"/>
        <v>2.4912839703459637E-2</v>
      </c>
      <c r="W14" s="22">
        <f t="shared" si="9"/>
        <v>-102.50015776585232</v>
      </c>
      <c r="X14" s="22">
        <f t="shared" si="10"/>
        <v>252436.96081449365</v>
      </c>
      <c r="Y14" s="22">
        <f t="shared" si="11"/>
        <v>14.650276899157213</v>
      </c>
      <c r="Z14" s="22">
        <f t="shared" si="1"/>
        <v>-24.600037863804555</v>
      </c>
      <c r="AA14" s="22">
        <f t="shared" si="0"/>
        <v>60584.870595478475</v>
      </c>
      <c r="AB14" s="22">
        <f t="shared" si="0"/>
        <v>3.516066455797731</v>
      </c>
    </row>
    <row r="15" spans="1:131" x14ac:dyDescent="0.25">
      <c r="A15" s="34">
        <v>13</v>
      </c>
      <c r="B15" s="20">
        <v>27.5</v>
      </c>
      <c r="C15" s="21">
        <v>163</v>
      </c>
      <c r="D15" s="22">
        <v>0</v>
      </c>
      <c r="E15" s="22">
        <v>30</v>
      </c>
      <c r="F15" s="22">
        <v>60</v>
      </c>
      <c r="G15" s="32">
        <v>1.7419449999999999</v>
      </c>
      <c r="H15" s="32">
        <v>1.6468120000000002</v>
      </c>
      <c r="I15" s="32">
        <v>1.5182990000000003</v>
      </c>
      <c r="J15" s="33">
        <v>507.22316199999995</v>
      </c>
      <c r="K15" s="33">
        <v>756.83252199999993</v>
      </c>
      <c r="L15" s="33">
        <v>698.13317800000004</v>
      </c>
      <c r="M15" s="32">
        <v>0.39221600000000001</v>
      </c>
      <c r="N15" s="32">
        <v>0.38806900000000005</v>
      </c>
      <c r="O15" s="32">
        <v>0.38877300000000004</v>
      </c>
      <c r="P15" s="22">
        <f t="shared" si="2"/>
        <v>-3.7274333333333263E-3</v>
      </c>
      <c r="Q15" s="22">
        <f t="shared" si="3"/>
        <v>0.99262917373037496</v>
      </c>
      <c r="R15" s="22">
        <f t="shared" si="4"/>
        <v>3.1818336000000014</v>
      </c>
      <c r="S15" s="22">
        <f t="shared" si="5"/>
        <v>0.53494631572127793</v>
      </c>
      <c r="T15" s="22">
        <f t="shared" si="6"/>
        <v>-5.7383333333332896E-5</v>
      </c>
      <c r="U15" s="22">
        <f t="shared" si="7"/>
        <v>0.60178997026954251</v>
      </c>
      <c r="V15" s="22">
        <f t="shared" si="8"/>
        <v>2.4912839703459637E-2</v>
      </c>
      <c r="W15" s="22">
        <f t="shared" si="9"/>
        <v>-175.59281928797964</v>
      </c>
      <c r="X15" s="22">
        <f t="shared" si="10"/>
        <v>149890.57680331139</v>
      </c>
      <c r="Y15" s="22">
        <f t="shared" si="11"/>
        <v>-6.307531452473361</v>
      </c>
      <c r="Z15" s="22">
        <f t="shared" si="1"/>
        <v>-42.142276629115109</v>
      </c>
      <c r="AA15" s="22">
        <f t="shared" si="0"/>
        <v>35973.738432794729</v>
      </c>
      <c r="AB15" s="22">
        <f t="shared" si="0"/>
        <v>-1.5138075485936067</v>
      </c>
    </row>
    <row r="16" spans="1:131" x14ac:dyDescent="0.25">
      <c r="A16" s="34">
        <v>14</v>
      </c>
      <c r="B16" s="20">
        <v>27.5</v>
      </c>
      <c r="C16" s="21">
        <v>173</v>
      </c>
      <c r="D16" s="22">
        <v>0</v>
      </c>
      <c r="E16" s="22">
        <v>30</v>
      </c>
      <c r="F16" s="22">
        <v>60</v>
      </c>
      <c r="G16" s="32">
        <v>1.7352689999999997</v>
      </c>
      <c r="H16" s="32">
        <v>1.6851989999999999</v>
      </c>
      <c r="I16" s="32">
        <v>1.6434739999999999</v>
      </c>
      <c r="J16" s="33">
        <v>379.88124399999998</v>
      </c>
      <c r="K16" s="33">
        <v>550.73336500000005</v>
      </c>
      <c r="L16" s="33">
        <v>698.30461300000002</v>
      </c>
      <c r="M16" s="32">
        <v>0.389961</v>
      </c>
      <c r="N16" s="32">
        <v>0.39380000000000004</v>
      </c>
      <c r="O16" s="32">
        <v>0.39139100000000004</v>
      </c>
      <c r="P16" s="22">
        <f t="shared" si="2"/>
        <v>-1.5299166666666642E-3</v>
      </c>
      <c r="Q16" s="22">
        <f t="shared" si="3"/>
        <v>0.99725274725274748</v>
      </c>
      <c r="R16" s="22">
        <f t="shared" si="4"/>
        <v>5.307056150000002</v>
      </c>
      <c r="S16" s="22">
        <f t="shared" si="5"/>
        <v>0.99822133462667739</v>
      </c>
      <c r="T16" s="22">
        <f t="shared" si="6"/>
        <v>2.3833333333334039E-5</v>
      </c>
      <c r="U16" s="22">
        <f t="shared" si="7"/>
        <v>0.13580696660274227</v>
      </c>
      <c r="V16" s="22">
        <f t="shared" si="8"/>
        <v>2.4912839703459637E-2</v>
      </c>
      <c r="W16" s="22">
        <f t="shared" si="9"/>
        <v>-76.493254991535863</v>
      </c>
      <c r="X16" s="22">
        <f t="shared" si="10"/>
        <v>265343.86361110042</v>
      </c>
      <c r="Y16" s="22">
        <f t="shared" si="11"/>
        <v>2.7804618351228205</v>
      </c>
      <c r="Z16" s="22">
        <f t="shared" si="1"/>
        <v>-18.358381197968608</v>
      </c>
      <c r="AA16" s="22">
        <f t="shared" si="0"/>
        <v>63682.527266664096</v>
      </c>
      <c r="AB16" s="22">
        <f t="shared" si="0"/>
        <v>0.66731084042947686</v>
      </c>
    </row>
    <row r="17" spans="1:28" x14ac:dyDescent="0.25">
      <c r="A17" s="34">
        <v>15</v>
      </c>
      <c r="B17" s="20">
        <v>27.5</v>
      </c>
      <c r="C17" s="21">
        <v>177</v>
      </c>
      <c r="D17" s="22">
        <v>0</v>
      </c>
      <c r="E17" s="22">
        <v>30</v>
      </c>
      <c r="F17" s="22">
        <v>60</v>
      </c>
      <c r="G17" s="32">
        <v>1.748621</v>
      </c>
      <c r="H17" s="32">
        <v>1.6818610000000001</v>
      </c>
      <c r="I17" s="32">
        <v>1.5900660000000002</v>
      </c>
      <c r="J17" s="33">
        <v>868.81386400000019</v>
      </c>
      <c r="K17" s="33">
        <v>949.79975799999988</v>
      </c>
      <c r="L17" s="33">
        <v>1131.3837100000001</v>
      </c>
      <c r="M17" s="32">
        <v>0.38662800000000003</v>
      </c>
      <c r="N17" s="32">
        <v>0.38877300000000004</v>
      </c>
      <c r="O17" s="32">
        <v>0.39272200000000002</v>
      </c>
      <c r="P17" s="22">
        <f t="shared" si="2"/>
        <v>-2.6425833333333297E-3</v>
      </c>
      <c r="Q17" s="22">
        <f t="shared" si="3"/>
        <v>0.99175824175824157</v>
      </c>
      <c r="R17" s="22">
        <f t="shared" si="4"/>
        <v>4.3761640999999978</v>
      </c>
      <c r="S17" s="22">
        <f t="shared" si="5"/>
        <v>0.95335317822085752</v>
      </c>
      <c r="T17" s="22">
        <f t="shared" si="6"/>
        <v>1.0156666666666647E-4</v>
      </c>
      <c r="U17" s="22">
        <f t="shared" si="7"/>
        <v>0.97161803377639788</v>
      </c>
      <c r="V17" s="22">
        <f t="shared" si="8"/>
        <v>2.4912839703459637E-2</v>
      </c>
      <c r="W17" s="22">
        <f t="shared" si="9"/>
        <v>-135.17961983002377</v>
      </c>
      <c r="X17" s="22">
        <f t="shared" si="10"/>
        <v>223859.80865382936</v>
      </c>
      <c r="Y17" s="22">
        <f t="shared" si="11"/>
        <v>12.123011410781013</v>
      </c>
      <c r="Z17" s="22">
        <f t="shared" si="1"/>
        <v>-32.4431087592057</v>
      </c>
      <c r="AA17" s="22">
        <f t="shared" si="0"/>
        <v>53726.354076919044</v>
      </c>
      <c r="AB17" s="22">
        <f t="shared" si="0"/>
        <v>2.9095227385874431</v>
      </c>
    </row>
    <row r="18" spans="1:28" x14ac:dyDescent="0.25">
      <c r="A18" s="34">
        <v>16</v>
      </c>
      <c r="B18" s="20">
        <v>27.5</v>
      </c>
      <c r="C18" s="21">
        <v>168</v>
      </c>
      <c r="D18" s="22">
        <v>0</v>
      </c>
      <c r="E18" s="22">
        <v>30</v>
      </c>
      <c r="F18" s="22">
        <v>60</v>
      </c>
      <c r="G18" s="32">
        <v>1.7469519999999998</v>
      </c>
      <c r="H18" s="32">
        <v>1.6718470000000001</v>
      </c>
      <c r="I18" s="32">
        <v>1.691875</v>
      </c>
      <c r="J18" s="33">
        <v>763.58706099999995</v>
      </c>
      <c r="K18" s="33">
        <v>827.73803799999996</v>
      </c>
      <c r="L18" s="33">
        <v>905.50095400000009</v>
      </c>
      <c r="M18" s="32">
        <v>0.38265700000000002</v>
      </c>
      <c r="N18" s="32">
        <v>0.39163300000000001</v>
      </c>
      <c r="O18" s="32">
        <v>0.38683700000000004</v>
      </c>
      <c r="P18" s="22">
        <f t="shared" si="2"/>
        <v>-9.1794999999999702E-4</v>
      </c>
      <c r="Q18" s="22">
        <f t="shared" si="3"/>
        <v>0.50138121546961323</v>
      </c>
      <c r="R18" s="22">
        <f t="shared" si="4"/>
        <v>2.3652315500000021</v>
      </c>
      <c r="S18" s="22">
        <f t="shared" si="5"/>
        <v>0.99694269264960489</v>
      </c>
      <c r="T18" s="22">
        <f t="shared" si="6"/>
        <v>6.9666666666666946E-5</v>
      </c>
      <c r="U18" s="22">
        <f t="shared" si="7"/>
        <v>0.21652378362816543</v>
      </c>
      <c r="V18" s="22">
        <f t="shared" si="8"/>
        <v>2.4912839703459637E-2</v>
      </c>
      <c r="W18" s="22">
        <f t="shared" si="9"/>
        <v>-44.569480365010428</v>
      </c>
      <c r="X18" s="22">
        <f t="shared" si="10"/>
        <v>114839.74195373234</v>
      </c>
      <c r="Y18" s="22">
        <f t="shared" si="11"/>
        <v>7.8926048712421668</v>
      </c>
      <c r="Z18" s="22">
        <f t="shared" si="1"/>
        <v>-10.696675287602503</v>
      </c>
      <c r="AA18" s="22">
        <f t="shared" si="0"/>
        <v>27561.538068895763</v>
      </c>
      <c r="AB18" s="22">
        <f t="shared" si="0"/>
        <v>1.89422516909812</v>
      </c>
    </row>
    <row r="19" spans="1:28" x14ac:dyDescent="0.25">
      <c r="A19" s="34">
        <v>17</v>
      </c>
      <c r="B19" s="20">
        <v>27.5</v>
      </c>
      <c r="C19" s="21">
        <v>160</v>
      </c>
      <c r="D19" s="22">
        <v>0</v>
      </c>
      <c r="E19" s="22">
        <v>30</v>
      </c>
      <c r="F19" s="22">
        <v>60</v>
      </c>
      <c r="G19" s="32">
        <v>1.7402759999999997</v>
      </c>
      <c r="H19" s="32">
        <v>1.6768540000000001</v>
      </c>
      <c r="I19" s="32">
        <v>1.6635019999999998</v>
      </c>
      <c r="J19" s="33">
        <v>390.44163999999995</v>
      </c>
      <c r="K19" s="33">
        <v>543.67024300000003</v>
      </c>
      <c r="L19" s="33">
        <v>680.61252100000002</v>
      </c>
      <c r="M19" s="32">
        <v>0.38828900000000005</v>
      </c>
      <c r="N19" s="32">
        <v>0.39325000000000004</v>
      </c>
      <c r="O19" s="32">
        <v>0.39140200000000003</v>
      </c>
      <c r="P19" s="22">
        <f t="shared" si="2"/>
        <v>-1.279566666666665E-3</v>
      </c>
      <c r="Q19" s="22">
        <f t="shared" si="3"/>
        <v>0.87582781456953851</v>
      </c>
      <c r="R19" s="22">
        <f t="shared" si="4"/>
        <v>4.8361813500000013</v>
      </c>
      <c r="S19" s="22">
        <f t="shared" si="5"/>
        <v>0.99895103382665662</v>
      </c>
      <c r="T19" s="22">
        <f t="shared" si="6"/>
        <v>5.1883333333332946E-5</v>
      </c>
      <c r="U19" s="22">
        <f t="shared" si="7"/>
        <v>0.38539654940104939</v>
      </c>
      <c r="V19" s="22">
        <f t="shared" si="8"/>
        <v>2.4912839703459637E-2</v>
      </c>
      <c r="W19" s="22">
        <f t="shared" si="9"/>
        <v>-59.168718522091872</v>
      </c>
      <c r="X19" s="22">
        <f t="shared" si="10"/>
        <v>223630.90605148155</v>
      </c>
      <c r="Y19" s="22">
        <f t="shared" si="11"/>
        <v>5.5980129788508961</v>
      </c>
      <c r="Z19" s="22">
        <f t="shared" si="1"/>
        <v>-14.200492445302048</v>
      </c>
      <c r="AA19" s="22">
        <f t="shared" si="1"/>
        <v>53671.41745235557</v>
      </c>
      <c r="AB19" s="22">
        <f t="shared" si="1"/>
        <v>1.3435231149242151</v>
      </c>
    </row>
    <row r="20" spans="1:28" x14ac:dyDescent="0.25">
      <c r="A20" s="34">
        <v>18</v>
      </c>
      <c r="B20" s="20">
        <v>27.5</v>
      </c>
      <c r="C20" s="21">
        <v>158</v>
      </c>
      <c r="D20" s="22">
        <v>0</v>
      </c>
      <c r="E20" s="22">
        <v>30</v>
      </c>
      <c r="F20" s="22">
        <v>60</v>
      </c>
      <c r="G20" s="32">
        <v>1.7369379999999999</v>
      </c>
      <c r="H20" s="32">
        <v>1.6685089999999998</v>
      </c>
      <c r="I20" s="32">
        <v>1.6584949999999998</v>
      </c>
      <c r="J20" s="33">
        <v>582.89457100000004</v>
      </c>
      <c r="K20" s="33">
        <v>727.92858099999989</v>
      </c>
      <c r="L20" s="33">
        <v>882.94010800000001</v>
      </c>
      <c r="M20" s="32">
        <v>0.38383400000000001</v>
      </c>
      <c r="N20" s="32">
        <v>0.38756299999999999</v>
      </c>
      <c r="O20" s="32">
        <v>0.38652900000000001</v>
      </c>
      <c r="P20" s="22">
        <f t="shared" si="2"/>
        <v>-1.3073833333333341E-3</v>
      </c>
      <c r="Q20" s="22">
        <f t="shared" si="3"/>
        <v>0.84398879266428894</v>
      </c>
      <c r="R20" s="22">
        <f t="shared" si="4"/>
        <v>5.0007589499999998</v>
      </c>
      <c r="S20" s="22">
        <f t="shared" si="5"/>
        <v>0.99963154088357176</v>
      </c>
      <c r="T20" s="22">
        <f t="shared" si="6"/>
        <v>4.4916666666666717E-5</v>
      </c>
      <c r="U20" s="22">
        <f t="shared" si="7"/>
        <v>0.48991468152485468</v>
      </c>
      <c r="V20" s="22">
        <f t="shared" si="8"/>
        <v>2.4912839703459637E-2</v>
      </c>
      <c r="W20" s="22">
        <f t="shared" si="9"/>
        <v>-59.699307574056405</v>
      </c>
      <c r="X20" s="22">
        <f t="shared" si="10"/>
        <v>228350.65970941843</v>
      </c>
      <c r="Y20" s="22">
        <f t="shared" si="11"/>
        <v>4.7857571203913443</v>
      </c>
      <c r="Z20" s="22">
        <f t="shared" ref="Z20:AB32" si="12">W20*0.24</f>
        <v>-14.327833817773536</v>
      </c>
      <c r="AA20" s="22">
        <f t="shared" si="12"/>
        <v>54804.158330260419</v>
      </c>
      <c r="AB20" s="22">
        <f t="shared" si="12"/>
        <v>1.1485817088939225</v>
      </c>
    </row>
    <row r="21" spans="1:28" x14ac:dyDescent="0.25">
      <c r="A21" s="34">
        <v>19</v>
      </c>
      <c r="B21" s="20">
        <v>27.5</v>
      </c>
      <c r="C21" s="21">
        <v>160</v>
      </c>
      <c r="D21" s="22">
        <v>0</v>
      </c>
      <c r="E21" s="22">
        <v>30</v>
      </c>
      <c r="F21" s="22">
        <v>60</v>
      </c>
      <c r="G21" s="32">
        <v>1.743614</v>
      </c>
      <c r="H21" s="32">
        <v>1.7586349999999999</v>
      </c>
      <c r="I21" s="32">
        <v>1.7052269999999998</v>
      </c>
      <c r="J21" s="33">
        <v>483.83942799999994</v>
      </c>
      <c r="K21" s="33">
        <v>571.16841700000009</v>
      </c>
      <c r="L21" s="33">
        <v>661.75467100000014</v>
      </c>
      <c r="M21" s="32">
        <v>0.38362499999999999</v>
      </c>
      <c r="N21" s="32">
        <v>0.39006000000000002</v>
      </c>
      <c r="O21" s="32">
        <v>0.38968600000000003</v>
      </c>
      <c r="P21" s="22">
        <f t="shared" si="2"/>
        <v>-6.3978333333333619E-4</v>
      </c>
      <c r="Q21" s="22">
        <f t="shared" si="3"/>
        <v>0.4856181150550814</v>
      </c>
      <c r="R21" s="22">
        <f t="shared" si="4"/>
        <v>2.9652540500000031</v>
      </c>
      <c r="S21" s="22">
        <f t="shared" si="5"/>
        <v>0.99988828535887841</v>
      </c>
      <c r="T21" s="22">
        <f t="shared" si="6"/>
        <v>1.0101666666666732E-4</v>
      </c>
      <c r="U21" s="22">
        <f t="shared" si="7"/>
        <v>0.70388588863368884</v>
      </c>
      <c r="V21" s="22">
        <f t="shared" si="8"/>
        <v>2.4912839703459637E-2</v>
      </c>
      <c r="W21" s="22">
        <f t="shared" si="9"/>
        <v>-29.584359261046114</v>
      </c>
      <c r="X21" s="22">
        <f t="shared" si="10"/>
        <v>137116.95279465182</v>
      </c>
      <c r="Y21" s="22">
        <f t="shared" si="11"/>
        <v>10.899311488858256</v>
      </c>
      <c r="Z21" s="22">
        <f t="shared" si="12"/>
        <v>-7.1002462226510668</v>
      </c>
      <c r="AA21" s="22">
        <f t="shared" si="12"/>
        <v>32908.068670716435</v>
      </c>
      <c r="AB21" s="22">
        <f t="shared" si="12"/>
        <v>2.6158347573259815</v>
      </c>
    </row>
    <row r="22" spans="1:28" x14ac:dyDescent="0.25">
      <c r="A22" s="34">
        <v>20</v>
      </c>
      <c r="B22" s="20">
        <v>27.5</v>
      </c>
      <c r="C22" s="21">
        <v>165</v>
      </c>
      <c r="D22" s="22">
        <v>0</v>
      </c>
      <c r="E22" s="22">
        <v>30</v>
      </c>
      <c r="F22" s="22">
        <v>60</v>
      </c>
      <c r="G22" s="32">
        <v>1.7369379999999999</v>
      </c>
      <c r="H22" s="32">
        <v>1.7319309999999999</v>
      </c>
      <c r="I22" s="32">
        <v>1.6234459999999999</v>
      </c>
      <c r="J22" s="33">
        <v>937.83359500000006</v>
      </c>
      <c r="K22" s="33">
        <v>935.53636600000004</v>
      </c>
      <c r="L22" s="33">
        <v>1030.8542260000002</v>
      </c>
      <c r="M22" s="32">
        <v>0.38685900000000001</v>
      </c>
      <c r="N22" s="32">
        <v>0.39128099999999999</v>
      </c>
      <c r="O22" s="32">
        <v>0.39208399999999999</v>
      </c>
      <c r="P22" s="22">
        <f t="shared" si="2"/>
        <v>-1.891533333333332E-3</v>
      </c>
      <c r="Q22" s="22">
        <f t="shared" si="3"/>
        <v>0.78302099796793856</v>
      </c>
      <c r="R22" s="22">
        <f t="shared" si="4"/>
        <v>1.5503438500000015</v>
      </c>
      <c r="S22" s="22">
        <f t="shared" si="5"/>
        <v>0.73148908605418372</v>
      </c>
      <c r="T22" s="22">
        <f t="shared" si="6"/>
        <v>8.7083333333332988E-5</v>
      </c>
      <c r="U22" s="22">
        <f t="shared" si="7"/>
        <v>0.8621337483887731</v>
      </c>
      <c r="V22" s="22">
        <f t="shared" si="8"/>
        <v>2.4912839703459637E-2</v>
      </c>
      <c r="W22" s="22">
        <f t="shared" si="9"/>
        <v>-90.200138833949907</v>
      </c>
      <c r="X22" s="22">
        <f t="shared" si="10"/>
        <v>73930.090496437086</v>
      </c>
      <c r="Y22" s="22">
        <f t="shared" si="11"/>
        <v>9.6895818731766887</v>
      </c>
      <c r="Z22" s="22">
        <f t="shared" si="12"/>
        <v>-21.648033320147977</v>
      </c>
      <c r="AA22" s="22">
        <f t="shared" si="12"/>
        <v>17743.221719144898</v>
      </c>
      <c r="AB22" s="22">
        <f t="shared" si="12"/>
        <v>2.3254996495624054</v>
      </c>
    </row>
    <row r="23" spans="1:28" x14ac:dyDescent="0.25">
      <c r="A23" s="34">
        <v>21</v>
      </c>
      <c r="B23" s="35">
        <v>27.5</v>
      </c>
      <c r="C23" s="21">
        <v>158</v>
      </c>
      <c r="D23" s="22">
        <v>0</v>
      </c>
      <c r="E23" s="22">
        <v>30</v>
      </c>
      <c r="F23" s="22">
        <v>60</v>
      </c>
      <c r="G23" s="32">
        <v>1.7519589999999998</v>
      </c>
      <c r="H23" s="32">
        <v>1.7102339999999998</v>
      </c>
      <c r="I23" s="32">
        <v>1.6751849999999999</v>
      </c>
      <c r="J23" s="33">
        <v>431.38031799999993</v>
      </c>
      <c r="K23" s="33">
        <v>580.01446299999998</v>
      </c>
      <c r="L23" s="33">
        <v>714.96809499999995</v>
      </c>
      <c r="M23" s="32">
        <v>0.38683700000000004</v>
      </c>
      <c r="N23" s="32">
        <v>0.38663900000000001</v>
      </c>
      <c r="O23" s="32">
        <v>0.39245799999999997</v>
      </c>
      <c r="P23" s="22">
        <f t="shared" si="2"/>
        <v>-1.279566666666665E-3</v>
      </c>
      <c r="Q23" s="22">
        <f t="shared" si="3"/>
        <v>0.99748585795097411</v>
      </c>
      <c r="R23" s="22">
        <f t="shared" si="4"/>
        <v>4.7264629500000002</v>
      </c>
      <c r="S23" s="22">
        <f t="shared" si="5"/>
        <v>0.99922487502210755</v>
      </c>
      <c r="T23" s="22">
        <f t="shared" si="6"/>
        <v>9.36833333333322E-5</v>
      </c>
      <c r="U23" s="22">
        <f t="shared" si="7"/>
        <v>0.72361284053161845</v>
      </c>
      <c r="V23" s="22">
        <f t="shared" si="8"/>
        <v>2.4912839703459637E-2</v>
      </c>
      <c r="W23" s="22">
        <f t="shared" si="9"/>
        <v>-58.429109540565733</v>
      </c>
      <c r="X23" s="22">
        <f t="shared" si="10"/>
        <v>215825.42640345101</v>
      </c>
      <c r="Y23" s="22">
        <f t="shared" si="11"/>
        <v>9.9817219939589563</v>
      </c>
      <c r="Z23" s="22">
        <f t="shared" si="12"/>
        <v>-14.022986289735776</v>
      </c>
      <c r="AA23" s="22">
        <f t="shared" si="12"/>
        <v>51798.10233682824</v>
      </c>
      <c r="AB23" s="22">
        <f t="shared" si="12"/>
        <v>2.3956132785501496</v>
      </c>
    </row>
    <row r="24" spans="1:28" x14ac:dyDescent="0.25">
      <c r="A24" s="34">
        <v>22</v>
      </c>
      <c r="B24" s="20">
        <v>27.5</v>
      </c>
      <c r="C24" s="21">
        <v>170</v>
      </c>
      <c r="D24" s="22">
        <v>0</v>
      </c>
      <c r="E24" s="22">
        <v>30</v>
      </c>
      <c r="F24" s="22">
        <v>60</v>
      </c>
      <c r="G24" s="32">
        <v>1.7469519999999998</v>
      </c>
      <c r="H24" s="32">
        <v>1.7219169999999999</v>
      </c>
      <c r="I24" s="32">
        <v>1.7202479999999998</v>
      </c>
      <c r="J24" s="33">
        <v>413.10534699999999</v>
      </c>
      <c r="K24" s="33">
        <v>515.93206000000009</v>
      </c>
      <c r="L24" s="33">
        <v>621.63888100000008</v>
      </c>
      <c r="M24" s="32">
        <v>0.38593500000000003</v>
      </c>
      <c r="N24" s="32">
        <v>0.38473600000000002</v>
      </c>
      <c r="O24" s="32">
        <v>0.38820100000000002</v>
      </c>
      <c r="P24" s="22">
        <f>(SLOPE(G24:I24,D24:F24))</f>
        <v>-4.4506666666666771E-4</v>
      </c>
      <c r="Q24" s="22">
        <f>(RSQ(D24:F24,G24:I24))</f>
        <v>0.79668049792531515</v>
      </c>
      <c r="R24" s="22">
        <f t="shared" si="4"/>
        <v>3.4755589000000016</v>
      </c>
      <c r="S24" s="22">
        <f t="shared" si="5"/>
        <v>0.99993642053448062</v>
      </c>
      <c r="T24" s="22">
        <f t="shared" si="6"/>
        <v>3.7766666666666503E-5</v>
      </c>
      <c r="U24" s="22">
        <f t="shared" si="7"/>
        <v>0.41457060608823426</v>
      </c>
      <c r="V24" s="22">
        <f t="shared" si="8"/>
        <v>2.4912839703459637E-2</v>
      </c>
      <c r="W24" s="22">
        <f t="shared" si="9"/>
        <v>-21.86670032338186</v>
      </c>
      <c r="X24" s="22">
        <f t="shared" si="10"/>
        <v>170758.69889730948</v>
      </c>
      <c r="Y24" s="22">
        <f t="shared" si="11"/>
        <v>4.3295586245441475</v>
      </c>
      <c r="Z24" s="22">
        <f t="shared" si="12"/>
        <v>-5.2480080776116464</v>
      </c>
      <c r="AA24" s="22">
        <f t="shared" si="12"/>
        <v>40982.087735354275</v>
      </c>
      <c r="AB24" s="22">
        <f t="shared" si="12"/>
        <v>1.0390940698905953</v>
      </c>
    </row>
    <row r="25" spans="1:28" x14ac:dyDescent="0.25">
      <c r="A25" s="34">
        <v>23</v>
      </c>
      <c r="B25" s="20">
        <v>27.5</v>
      </c>
      <c r="C25" s="21">
        <v>150</v>
      </c>
      <c r="D25" s="22">
        <v>0</v>
      </c>
      <c r="E25" s="22">
        <v>30</v>
      </c>
      <c r="F25" s="22">
        <v>60</v>
      </c>
      <c r="G25" s="32">
        <v>1.7252549999999998</v>
      </c>
      <c r="H25" s="32">
        <v>1.6902059999999999</v>
      </c>
      <c r="I25" s="32">
        <v>1.7135720000000001</v>
      </c>
      <c r="J25" s="33">
        <v>374.56675899999999</v>
      </c>
      <c r="K25" s="33">
        <v>451.06105599999995</v>
      </c>
      <c r="L25" s="33">
        <v>538.80148899999995</v>
      </c>
      <c r="M25" s="32">
        <v>0.38720000000000004</v>
      </c>
      <c r="N25" s="32">
        <v>0.38792600000000005</v>
      </c>
      <c r="O25" s="32">
        <v>0.39364600000000005</v>
      </c>
      <c r="P25" s="22">
        <f t="shared" si="2"/>
        <v>-1.9471666666666111E-4</v>
      </c>
      <c r="Q25" s="22">
        <f t="shared" si="3"/>
        <v>0.10714285714285131</v>
      </c>
      <c r="R25" s="22">
        <f t="shared" si="4"/>
        <v>2.7372454999999989</v>
      </c>
      <c r="S25" s="22">
        <f t="shared" si="5"/>
        <v>0.9984394519723877</v>
      </c>
      <c r="T25" s="22">
        <f t="shared" si="6"/>
        <v>1.0743333333333346E-4</v>
      </c>
      <c r="U25" s="22">
        <f t="shared" si="7"/>
        <v>0.83328048764705187</v>
      </c>
      <c r="V25" s="22">
        <f t="shared" si="8"/>
        <v>2.4912839703459637E-2</v>
      </c>
      <c r="W25" s="22">
        <f t="shared" si="9"/>
        <v>-8.4411894630699411</v>
      </c>
      <c r="X25" s="22">
        <f t="shared" si="10"/>
        <v>118662.71268905043</v>
      </c>
      <c r="Y25" s="22">
        <f t="shared" si="11"/>
        <v>10.867167421400133</v>
      </c>
      <c r="Z25" s="22">
        <f t="shared" si="12"/>
        <v>-2.0258854711367857</v>
      </c>
      <c r="AA25" s="22">
        <f t="shared" si="12"/>
        <v>28479.051045372104</v>
      </c>
      <c r="AB25" s="22">
        <f t="shared" si="12"/>
        <v>2.6081201811360319</v>
      </c>
    </row>
    <row r="26" spans="1:28" x14ac:dyDescent="0.25">
      <c r="A26" s="34">
        <v>24</v>
      </c>
      <c r="B26" s="20">
        <v>27.5</v>
      </c>
      <c r="C26" s="21">
        <v>182</v>
      </c>
      <c r="D26" s="22">
        <v>0</v>
      </c>
      <c r="E26" s="22">
        <v>30</v>
      </c>
      <c r="F26" s="22">
        <v>60</v>
      </c>
      <c r="G26" s="32">
        <v>1.7152409999999998</v>
      </c>
      <c r="H26" s="32">
        <v>1.6251149999999996</v>
      </c>
      <c r="I26" s="32">
        <v>1.524975</v>
      </c>
      <c r="J26" s="33">
        <v>376.58969199999996</v>
      </c>
      <c r="K26" s="33">
        <v>762.42130300000008</v>
      </c>
      <c r="L26" s="33">
        <v>1124.320588</v>
      </c>
      <c r="M26" s="32">
        <v>0.39221600000000001</v>
      </c>
      <c r="N26" s="32">
        <v>0.38410900000000003</v>
      </c>
      <c r="O26" s="32">
        <v>0.39064300000000002</v>
      </c>
      <c r="P26" s="22">
        <f t="shared" si="2"/>
        <v>-3.171099999999997E-3</v>
      </c>
      <c r="Q26" s="22">
        <f t="shared" si="3"/>
        <v>0.99907749077490782</v>
      </c>
      <c r="R26" s="22">
        <f t="shared" si="4"/>
        <v>12.462181600000001</v>
      </c>
      <c r="S26" s="22">
        <f t="shared" si="5"/>
        <v>0.99965864235123048</v>
      </c>
      <c r="T26" s="22">
        <f t="shared" si="6"/>
        <v>-2.6216666666666517E-5</v>
      </c>
      <c r="U26" s="22">
        <f t="shared" si="7"/>
        <v>3.3469764985476443E-2</v>
      </c>
      <c r="V26" s="22">
        <f t="shared" si="8"/>
        <v>2.4912839703459637E-2</v>
      </c>
      <c r="W26" s="22">
        <f t="shared" si="9"/>
        <v>-166.79790379026664</v>
      </c>
      <c r="X26" s="22">
        <f t="shared" si="10"/>
        <v>655503.06440466526</v>
      </c>
      <c r="Y26" s="22">
        <f t="shared" si="11"/>
        <v>-3.2176211525524221</v>
      </c>
      <c r="Z26" s="22">
        <f t="shared" si="12"/>
        <v>-40.031496909663993</v>
      </c>
      <c r="AA26" s="22">
        <f t="shared" si="12"/>
        <v>157320.73545711965</v>
      </c>
      <c r="AB26" s="22">
        <f t="shared" si="12"/>
        <v>-0.77222907661258122</v>
      </c>
    </row>
    <row r="27" spans="1:28" x14ac:dyDescent="0.25">
      <c r="A27" s="34">
        <v>25</v>
      </c>
      <c r="B27" s="20">
        <v>27.5</v>
      </c>
      <c r="C27" s="21">
        <v>150</v>
      </c>
      <c r="D27" s="22">
        <v>0</v>
      </c>
      <c r="E27" s="22">
        <v>30</v>
      </c>
      <c r="F27" s="22">
        <v>60</v>
      </c>
      <c r="G27" s="32">
        <v>1.728593</v>
      </c>
      <c r="H27" s="32">
        <v>1.6818610000000001</v>
      </c>
      <c r="I27" s="32">
        <v>1.5800519999999998</v>
      </c>
      <c r="J27" s="33">
        <v>454.93548700000002</v>
      </c>
      <c r="K27" s="33">
        <v>734.30596300000002</v>
      </c>
      <c r="L27" s="33">
        <v>995.05859800000007</v>
      </c>
      <c r="M27" s="32">
        <v>0.39450400000000002</v>
      </c>
      <c r="N27" s="32">
        <v>0.38503300000000001</v>
      </c>
      <c r="O27" s="32">
        <v>0.38986200000000004</v>
      </c>
      <c r="P27" s="22">
        <f t="shared" si="2"/>
        <v>-2.4756833333333377E-3</v>
      </c>
      <c r="Q27" s="22">
        <f t="shared" si="3"/>
        <v>0.95618058908739734</v>
      </c>
      <c r="R27" s="22">
        <f t="shared" si="4"/>
        <v>9.0020518500000009</v>
      </c>
      <c r="S27" s="22">
        <f t="shared" si="5"/>
        <v>0.99960410511611586</v>
      </c>
      <c r="T27" s="22">
        <f t="shared" si="6"/>
        <v>-7.736666666666632E-5</v>
      </c>
      <c r="U27" s="22">
        <f t="shared" si="7"/>
        <v>0.24019400679419173</v>
      </c>
      <c r="V27" s="22">
        <f t="shared" si="8"/>
        <v>2.4912839703459637E-2</v>
      </c>
      <c r="W27" s="22">
        <f t="shared" si="9"/>
        <v>-107.32369460189254</v>
      </c>
      <c r="X27" s="22">
        <f t="shared" si="10"/>
        <v>390249.20939261216</v>
      </c>
      <c r="Y27" s="22">
        <f t="shared" si="11"/>
        <v>-7.8258441157522709</v>
      </c>
      <c r="Z27" s="22">
        <f t="shared" si="12"/>
        <v>-25.757686704454208</v>
      </c>
      <c r="AA27" s="22">
        <f t="shared" si="12"/>
        <v>93659.810254226919</v>
      </c>
      <c r="AB27" s="22">
        <f t="shared" si="12"/>
        <v>-1.8782025877805451</v>
      </c>
    </row>
    <row r="28" spans="1:28" x14ac:dyDescent="0.25">
      <c r="A28" s="34">
        <v>25</v>
      </c>
      <c r="B28" s="20">
        <v>27.5</v>
      </c>
      <c r="C28" s="21">
        <v>150</v>
      </c>
      <c r="D28" s="22">
        <v>0</v>
      </c>
      <c r="E28" s="22">
        <v>30</v>
      </c>
      <c r="F28" s="22">
        <v>60</v>
      </c>
      <c r="G28" s="32">
        <v>1.7202479999999998</v>
      </c>
      <c r="H28" s="32">
        <v>1.7352689999999997</v>
      </c>
      <c r="I28" s="32">
        <v>1.711903</v>
      </c>
      <c r="J28" s="33">
        <v>660.28033000000005</v>
      </c>
      <c r="K28" s="33">
        <v>625.95904300000007</v>
      </c>
      <c r="L28" s="33">
        <v>687.46992100000011</v>
      </c>
      <c r="M28" s="32">
        <v>0.38607800000000003</v>
      </c>
      <c r="N28" s="32">
        <v>0.390434</v>
      </c>
      <c r="O28" s="32">
        <v>0.39382200000000001</v>
      </c>
      <c r="P28" s="22">
        <f>(SLOPE(G28:I28,D28:F28))</f>
        <v>-1.3908333333333042E-4</v>
      </c>
      <c r="Q28" s="22">
        <f>(RSQ(D28:F28,G28:I28))</f>
        <v>0.12417218543046056</v>
      </c>
      <c r="R28" s="22">
        <f>(SLOPE(J28:L28,D28:F28))</f>
        <v>0.45315985000000109</v>
      </c>
      <c r="S28" s="22">
        <f>(RSQ(D28:F28,J28:L28))</f>
        <v>0.19451801770405022</v>
      </c>
      <c r="T28" s="22">
        <f t="shared" si="6"/>
        <v>1.2906666666666621E-4</v>
      </c>
      <c r="U28" s="22">
        <f t="shared" si="7"/>
        <v>0.99481865284974125</v>
      </c>
      <c r="V28" s="22">
        <f t="shared" si="8"/>
        <v>2.4912839703459637E-2</v>
      </c>
      <c r="W28" s="22">
        <f t="shared" si="9"/>
        <v>-6.0294210450500048</v>
      </c>
      <c r="X28" s="22">
        <f t="shared" si="10"/>
        <v>19644.996067310487</v>
      </c>
      <c r="Y28" s="22">
        <f t="shared" si="11"/>
        <v>13.055436629122283</v>
      </c>
      <c r="Z28" s="22">
        <f t="shared" si="12"/>
        <v>-1.447061050812001</v>
      </c>
      <c r="AA28" s="22">
        <f t="shared" si="12"/>
        <v>4714.7990561545166</v>
      </c>
      <c r="AB28" s="22">
        <f t="shared" si="12"/>
        <v>3.1333047909893481</v>
      </c>
    </row>
    <row r="29" spans="1:28" x14ac:dyDescent="0.25">
      <c r="A29" s="34">
        <v>26</v>
      </c>
      <c r="B29" s="20">
        <v>27.5</v>
      </c>
      <c r="C29" s="21">
        <v>163</v>
      </c>
      <c r="D29" s="22">
        <v>0</v>
      </c>
      <c r="E29" s="22">
        <v>30</v>
      </c>
      <c r="F29" s="22">
        <v>60</v>
      </c>
      <c r="G29" s="32">
        <v>1.7536279999999995</v>
      </c>
      <c r="H29" s="32">
        <v>1.6902059999999999</v>
      </c>
      <c r="I29" s="32">
        <v>1.6635019999999998</v>
      </c>
      <c r="J29" s="33">
        <v>374.12102799999997</v>
      </c>
      <c r="K29" s="33">
        <v>500.33147500000001</v>
      </c>
      <c r="L29" s="33">
        <v>652.39431999999988</v>
      </c>
      <c r="M29" s="32">
        <v>0.38387800000000005</v>
      </c>
      <c r="N29" s="32">
        <v>0.384604</v>
      </c>
      <c r="O29" s="32">
        <v>0.38845400000000002</v>
      </c>
      <c r="P29" s="22">
        <f t="shared" si="2"/>
        <v>-1.5020999999999951E-3</v>
      </c>
      <c r="Q29" s="22">
        <f t="shared" si="3"/>
        <v>0.94757365684575479</v>
      </c>
      <c r="R29" s="22">
        <f t="shared" si="4"/>
        <v>4.637888199999999</v>
      </c>
      <c r="S29" s="22">
        <f t="shared" si="5"/>
        <v>0.99713126986091882</v>
      </c>
      <c r="T29" s="22">
        <f t="shared" si="6"/>
        <v>7.6266666666666144E-5</v>
      </c>
      <c r="U29" s="22">
        <f t="shared" si="7"/>
        <v>0.8655338899410423</v>
      </c>
      <c r="V29" s="22">
        <f t="shared" si="8"/>
        <v>2.4912839703459637E-2</v>
      </c>
      <c r="W29" s="22">
        <f t="shared" si="9"/>
        <v>-70.761285384708117</v>
      </c>
      <c r="X29" s="22">
        <f t="shared" si="10"/>
        <v>218482.7444927576</v>
      </c>
      <c r="Y29" s="22">
        <f t="shared" si="11"/>
        <v>8.383172793063645</v>
      </c>
      <c r="Z29" s="22">
        <f t="shared" si="12"/>
        <v>-16.982708492329948</v>
      </c>
      <c r="AA29" s="22">
        <f t="shared" si="12"/>
        <v>52435.858678261822</v>
      </c>
      <c r="AB29" s="22">
        <f t="shared" si="12"/>
        <v>2.0119614703352746</v>
      </c>
    </row>
    <row r="30" spans="1:28" x14ac:dyDescent="0.25">
      <c r="A30" s="34">
        <v>27</v>
      </c>
      <c r="B30" s="20">
        <v>27.5</v>
      </c>
      <c r="C30" s="21">
        <v>170</v>
      </c>
      <c r="D30" s="22">
        <v>0</v>
      </c>
      <c r="E30" s="22">
        <v>30</v>
      </c>
      <c r="F30" s="22">
        <v>60</v>
      </c>
      <c r="G30" s="32">
        <v>1.7703180000000001</v>
      </c>
      <c r="H30" s="32">
        <v>1.7135720000000001</v>
      </c>
      <c r="I30" s="32">
        <v>1.6902059999999999</v>
      </c>
      <c r="J30" s="33">
        <v>410.84240500000004</v>
      </c>
      <c r="K30" s="33">
        <v>510.58328799999998</v>
      </c>
      <c r="L30" s="33">
        <v>578.81441799999993</v>
      </c>
      <c r="M30" s="32">
        <v>0.384604</v>
      </c>
      <c r="N30" s="32">
        <v>0.39441600000000004</v>
      </c>
      <c r="O30" s="32">
        <v>0.39289800000000003</v>
      </c>
      <c r="P30" s="22">
        <f>(SLOPE(G30:I30,D30:F30))</f>
        <v>-1.335200000000003E-3</v>
      </c>
      <c r="Q30" s="22">
        <f>(RSQ(D30:F30,G30:I30))</f>
        <v>0.94529540481400554</v>
      </c>
      <c r="R30" s="22">
        <f>(SLOPE(J30:L30,D30:F30))</f>
        <v>2.7995335499999987</v>
      </c>
      <c r="S30" s="22">
        <f>(RSQ(D30:F30,J30:L30))</f>
        <v>0.98840608005220532</v>
      </c>
      <c r="T30" s="22">
        <f>(SLOPE(M30:O30,D30:F30))</f>
        <v>1.3823333333333373E-4</v>
      </c>
      <c r="U30" s="22">
        <f>(RSQ(D30:F30,M30:O30))</f>
        <v>0.61651185925056129</v>
      </c>
      <c r="V30" s="22">
        <f t="shared" si="8"/>
        <v>2.4912839703459637E-2</v>
      </c>
      <c r="W30" s="22">
        <f t="shared" si="9"/>
        <v>-65.600100970145562</v>
      </c>
      <c r="X30" s="22">
        <f t="shared" si="10"/>
        <v>137544.70008186757</v>
      </c>
      <c r="Y30" s="22">
        <f t="shared" si="11"/>
        <v>15.84702525682675</v>
      </c>
      <c r="Z30" s="22">
        <f t="shared" si="12"/>
        <v>-15.744024232834935</v>
      </c>
      <c r="AA30" s="22">
        <f t="shared" si="12"/>
        <v>33010.728019648217</v>
      </c>
      <c r="AB30" s="22">
        <f t="shared" si="12"/>
        <v>3.8032860616384201</v>
      </c>
    </row>
    <row r="31" spans="1:28" x14ac:dyDescent="0.25">
      <c r="A31" s="34">
        <v>28</v>
      </c>
      <c r="B31" s="20">
        <v>27.5</v>
      </c>
      <c r="C31" s="21">
        <v>160</v>
      </c>
      <c r="D31" s="22">
        <v>0</v>
      </c>
      <c r="E31" s="22">
        <v>30</v>
      </c>
      <c r="F31" s="22">
        <v>60</v>
      </c>
      <c r="G31" s="32">
        <v>1.7319309999999999</v>
      </c>
      <c r="H31" s="32">
        <v>1.6851989999999999</v>
      </c>
      <c r="I31" s="32">
        <v>1.6301220000000001</v>
      </c>
      <c r="J31" s="33">
        <v>654.14295700000002</v>
      </c>
      <c r="K31" s="33">
        <v>795.19967500000007</v>
      </c>
      <c r="L31" s="33">
        <v>988.8183640000002</v>
      </c>
      <c r="M31" s="32">
        <v>0.39289800000000003</v>
      </c>
      <c r="N31" s="32">
        <v>0.38710100000000003</v>
      </c>
      <c r="O31" s="32">
        <v>0.390038</v>
      </c>
      <c r="P31" s="22">
        <f>(SLOPE(G31:I31,D31:F31))</f>
        <v>-1.6968166666666636E-3</v>
      </c>
      <c r="Q31" s="22">
        <f>(RSQ(D31:F31,G31:I31))</f>
        <v>0.99776546299606728</v>
      </c>
      <c r="R31" s="22">
        <f t="shared" si="4"/>
        <v>5.5779234500000028</v>
      </c>
      <c r="S31" s="22">
        <f t="shared" si="5"/>
        <v>0.99184510667258308</v>
      </c>
      <c r="T31" s="22">
        <f t="shared" si="6"/>
        <v>-4.766666666666715E-5</v>
      </c>
      <c r="U31" s="22">
        <f t="shared" si="7"/>
        <v>0.24338842776836872</v>
      </c>
      <c r="V31" s="22">
        <f t="shared" si="8"/>
        <v>2.4912839703459637E-2</v>
      </c>
      <c r="W31" s="22">
        <f t="shared" si="9"/>
        <v>-78.462865866252216</v>
      </c>
      <c r="X31" s="22">
        <f t="shared" si="10"/>
        <v>257929.96265727427</v>
      </c>
      <c r="Y31" s="22">
        <f t="shared" si="11"/>
        <v>-5.1430507932906666</v>
      </c>
      <c r="Z31" s="22">
        <f t="shared" si="12"/>
        <v>-18.831087807900531</v>
      </c>
      <c r="AA31" s="22">
        <f t="shared" si="12"/>
        <v>61903.191037745826</v>
      </c>
      <c r="AB31" s="22">
        <f t="shared" si="12"/>
        <v>-1.2343321903897599</v>
      </c>
    </row>
    <row r="32" spans="1:28" x14ac:dyDescent="0.25">
      <c r="A32" s="34">
        <v>29</v>
      </c>
      <c r="B32" s="20">
        <v>27.5</v>
      </c>
      <c r="C32" s="21">
        <v>153</v>
      </c>
      <c r="D32" s="22">
        <v>0</v>
      </c>
      <c r="E32" s="22">
        <v>30</v>
      </c>
      <c r="F32" s="22">
        <v>60</v>
      </c>
      <c r="G32" s="32">
        <v>1.7452829999999997</v>
      </c>
      <c r="H32" s="32">
        <v>1.7319309999999999</v>
      </c>
      <c r="I32" s="32">
        <v>1.6301220000000001</v>
      </c>
      <c r="J32" s="33">
        <v>382.14418600000005</v>
      </c>
      <c r="K32" s="33">
        <v>552.79058499999996</v>
      </c>
      <c r="L32" s="33">
        <v>714.83094699999992</v>
      </c>
      <c r="M32" s="32">
        <v>0.38542900000000002</v>
      </c>
      <c r="N32" s="32">
        <v>0.38888299999999998</v>
      </c>
      <c r="O32" s="32">
        <v>0.39581300000000003</v>
      </c>
      <c r="P32" s="22">
        <f t="shared" si="2"/>
        <v>-1.9193499999999937E-3</v>
      </c>
      <c r="Q32" s="22">
        <f t="shared" si="3"/>
        <v>0.83565410718464694</v>
      </c>
      <c r="R32" s="22">
        <f t="shared" si="4"/>
        <v>5.544779349999998</v>
      </c>
      <c r="S32" s="22">
        <f t="shared" si="5"/>
        <v>0.99977699363218642</v>
      </c>
      <c r="T32" s="22">
        <f>(SLOPE(M32:O32,D32:F32))</f>
        <v>1.7306666666666674E-4</v>
      </c>
      <c r="U32" s="22">
        <f>(RSQ(D32:F32,M32:O32))</f>
        <v>0.96399333060249393</v>
      </c>
      <c r="V32" s="22">
        <f t="shared" si="8"/>
        <v>2.4912839703459637E-2</v>
      </c>
      <c r="W32" s="22">
        <f t="shared" si="9"/>
        <v>-84.87013063012536</v>
      </c>
      <c r="X32" s="22">
        <f t="shared" si="10"/>
        <v>245179.95558377734</v>
      </c>
      <c r="Y32" s="22">
        <f t="shared" si="11"/>
        <v>17.856276735013228</v>
      </c>
      <c r="Z32" s="22">
        <f t="shared" si="12"/>
        <v>-20.368831351230085</v>
      </c>
      <c r="AA32" s="22">
        <f t="shared" si="12"/>
        <v>58843.189340106561</v>
      </c>
      <c r="AB32" s="22">
        <f t="shared" si="12"/>
        <v>4.2855064164031749</v>
      </c>
    </row>
    <row r="33" spans="2:28" x14ac:dyDescent="0.25">
      <c r="B33" s="28"/>
      <c r="C33" s="28"/>
      <c r="D33" s="51"/>
      <c r="E33" s="51"/>
      <c r="F33" s="51"/>
      <c r="G33" s="52"/>
      <c r="H33" s="52"/>
      <c r="I33" s="52"/>
      <c r="J33" s="53"/>
      <c r="K33" s="53"/>
      <c r="L33" s="53"/>
      <c r="M33" s="52"/>
      <c r="N33" s="52"/>
      <c r="O33" s="52"/>
      <c r="P33" s="51"/>
      <c r="Q33" s="51"/>
      <c r="R33" s="51"/>
      <c r="S33" s="51"/>
      <c r="T33" s="51"/>
      <c r="U33" s="51"/>
      <c r="V33" s="54"/>
      <c r="W33" s="51"/>
      <c r="X33" s="51"/>
      <c r="Y33" s="51"/>
      <c r="Z33" s="51"/>
      <c r="AA33" s="51"/>
      <c r="AB33" s="51"/>
    </row>
    <row r="34" spans="2:28" x14ac:dyDescent="0.25">
      <c r="B34" s="28"/>
      <c r="C34" s="28"/>
      <c r="D34" s="51"/>
      <c r="E34" s="51"/>
      <c r="F34" s="51"/>
      <c r="G34" s="52"/>
      <c r="H34" s="52"/>
      <c r="I34" s="52"/>
      <c r="J34" s="53"/>
      <c r="K34" s="53"/>
      <c r="L34" s="53"/>
      <c r="M34" s="52"/>
      <c r="N34" s="52"/>
      <c r="O34" s="52"/>
      <c r="P34" s="51"/>
      <c r="Q34" s="51"/>
      <c r="R34" s="51"/>
      <c r="S34" s="51"/>
      <c r="T34" s="51"/>
      <c r="U34" s="51"/>
      <c r="V34" s="54"/>
      <c r="W34" s="51"/>
      <c r="X34" s="51"/>
      <c r="Y34" s="51"/>
      <c r="Z34" s="51"/>
      <c r="AA34" s="51"/>
      <c r="AB34" s="51"/>
    </row>
    <row r="35" spans="2:28" x14ac:dyDescent="0.25">
      <c r="V35" s="36"/>
    </row>
    <row r="38" spans="2:28" ht="16.5" thickBot="1" x14ac:dyDescent="0.3">
      <c r="C38" s="37" t="s">
        <v>46</v>
      </c>
    </row>
    <row r="39" spans="2:28" ht="16.5" thickBot="1" x14ac:dyDescent="0.3">
      <c r="D39" s="61" t="s">
        <v>42</v>
      </c>
      <c r="E39" s="62"/>
      <c r="F39" s="62"/>
      <c r="G39" s="62" t="s">
        <v>45</v>
      </c>
      <c r="H39" s="62"/>
      <c r="I39" s="63"/>
      <c r="K39" s="18"/>
      <c r="L39" s="18"/>
      <c r="M39" s="18"/>
      <c r="N39" s="18"/>
      <c r="O39" s="19"/>
      <c r="P39" s="19"/>
      <c r="Q39" s="19"/>
    </row>
    <row r="40" spans="2:28" x14ac:dyDescent="0.25">
      <c r="C40" s="38"/>
      <c r="D40" s="39" t="s">
        <v>35</v>
      </c>
      <c r="E40" s="39" t="s">
        <v>36</v>
      </c>
      <c r="F40" s="39" t="s">
        <v>37</v>
      </c>
      <c r="G40" s="39" t="s">
        <v>35</v>
      </c>
      <c r="H40" s="39" t="s">
        <v>36</v>
      </c>
      <c r="I40" s="40" t="s">
        <v>37</v>
      </c>
      <c r="K40" s="25"/>
      <c r="L40" s="25"/>
      <c r="M40" s="25"/>
      <c r="N40" s="25"/>
      <c r="O40" s="26"/>
      <c r="P40" s="26"/>
      <c r="Q40" s="26"/>
    </row>
    <row r="41" spans="2:28" x14ac:dyDescent="0.25">
      <c r="C41" s="41"/>
      <c r="D41" s="42" t="s">
        <v>38</v>
      </c>
      <c r="E41" s="43" t="s">
        <v>38</v>
      </c>
      <c r="F41" s="43" t="s">
        <v>38</v>
      </c>
      <c r="G41" s="42" t="s">
        <v>38</v>
      </c>
      <c r="H41" s="43" t="s">
        <v>38</v>
      </c>
      <c r="I41" s="44" t="s">
        <v>38</v>
      </c>
      <c r="K41" s="29"/>
      <c r="L41" s="29"/>
      <c r="M41" s="29"/>
      <c r="N41" s="29"/>
      <c r="O41" s="30"/>
      <c r="P41" s="30"/>
      <c r="Q41" s="30"/>
    </row>
    <row r="42" spans="2:28" x14ac:dyDescent="0.25">
      <c r="C42" s="45" t="s">
        <v>43</v>
      </c>
      <c r="D42" s="46">
        <v>0.5</v>
      </c>
      <c r="E42" s="46">
        <v>4.0999999999999996</v>
      </c>
      <c r="F42" s="46">
        <v>671</v>
      </c>
      <c r="G42" s="46">
        <v>1.07</v>
      </c>
      <c r="H42" s="46">
        <v>7.96</v>
      </c>
      <c r="I42" s="47">
        <v>1615</v>
      </c>
      <c r="K42" s="29"/>
      <c r="L42" s="29"/>
      <c r="M42" s="29"/>
      <c r="N42" s="29"/>
      <c r="O42" s="30"/>
      <c r="P42" s="30"/>
      <c r="Q42" s="30"/>
    </row>
    <row r="43" spans="2:28" x14ac:dyDescent="0.25">
      <c r="C43" s="45" t="s">
        <v>39</v>
      </c>
      <c r="D43" s="55">
        <v>0.498168</v>
      </c>
      <c r="E43" s="55">
        <v>4.1030236666666662</v>
      </c>
      <c r="F43" s="55">
        <v>671.27502800000002</v>
      </c>
      <c r="G43" s="55">
        <v>1.0655590000000001</v>
      </c>
      <c r="H43" s="55">
        <v>7.9595263333333328</v>
      </c>
      <c r="I43" s="57">
        <v>1599.664127</v>
      </c>
      <c r="K43" s="29"/>
      <c r="L43" s="29"/>
      <c r="M43" s="29"/>
      <c r="N43" s="29"/>
      <c r="O43" s="30"/>
      <c r="P43" s="30"/>
      <c r="Q43" s="30"/>
    </row>
    <row r="44" spans="2:28" x14ac:dyDescent="0.25">
      <c r="C44" s="45" t="s">
        <v>40</v>
      </c>
      <c r="D44" s="55">
        <v>5.3020570536349686E-3</v>
      </c>
      <c r="E44" s="55">
        <v>4.5839300979981693E-2</v>
      </c>
      <c r="F44" s="55">
        <v>14.175148700947473</v>
      </c>
      <c r="G44" s="55">
        <v>1.0544933001209556E-2</v>
      </c>
      <c r="H44" s="55">
        <v>0.100975649442493</v>
      </c>
      <c r="I44" s="57">
        <v>29.140769875319325</v>
      </c>
    </row>
    <row r="45" spans="2:28" x14ac:dyDescent="0.25">
      <c r="C45" s="48" t="s">
        <v>44</v>
      </c>
      <c r="D45" s="56">
        <v>99.633600000000001</v>
      </c>
      <c r="E45" s="56">
        <v>100.07374796747968</v>
      </c>
      <c r="F45" s="56">
        <v>100.04098777943369</v>
      </c>
      <c r="G45" s="56">
        <v>99.584953271028041</v>
      </c>
      <c r="H45" s="56">
        <v>99.99404941373534</v>
      </c>
      <c r="I45" s="58">
        <v>99.050410340557278</v>
      </c>
    </row>
    <row r="46" spans="2:28" ht="16.5" thickBot="1" x14ac:dyDescent="0.3">
      <c r="C46" s="49" t="s">
        <v>41</v>
      </c>
      <c r="D46" s="59">
        <v>1.064311046401007</v>
      </c>
      <c r="E46" s="59">
        <v>1.117207813164333</v>
      </c>
      <c r="F46" s="59">
        <v>2.1116752612086551</v>
      </c>
      <c r="G46" s="59">
        <v>0.98961512231697679</v>
      </c>
      <c r="H46" s="59">
        <v>1.2686137995375646</v>
      </c>
      <c r="I46" s="60">
        <v>1.8216805255219257</v>
      </c>
    </row>
    <row r="57" spans="12:14" x14ac:dyDescent="0.25">
      <c r="L57" s="50"/>
      <c r="M57" s="50"/>
      <c r="N57" s="50"/>
    </row>
    <row r="58" spans="12:14" x14ac:dyDescent="0.25">
      <c r="L58" s="50"/>
      <c r="M58" s="50"/>
      <c r="N58" s="50"/>
    </row>
    <row r="62" spans="12:14" x14ac:dyDescent="0.25">
      <c r="L62" s="50"/>
      <c r="M62" s="50"/>
      <c r="N62" s="50"/>
    </row>
    <row r="63" spans="12:14" x14ac:dyDescent="0.25">
      <c r="L63" s="50"/>
      <c r="M63" s="50"/>
      <c r="N63" s="50"/>
    </row>
    <row r="64" spans="12:14" x14ac:dyDescent="0.25">
      <c r="L64" s="50"/>
      <c r="M64" s="50"/>
      <c r="N64" s="50"/>
    </row>
    <row r="68" spans="12:14" x14ac:dyDescent="0.25">
      <c r="L68" s="50"/>
      <c r="M68" s="50"/>
      <c r="N68" s="50"/>
    </row>
    <row r="69" spans="12:14" x14ac:dyDescent="0.25">
      <c r="L69" s="50"/>
      <c r="M69" s="50"/>
      <c r="N69" s="50"/>
    </row>
    <row r="70" spans="12:14" x14ac:dyDescent="0.25">
      <c r="L70" s="50"/>
      <c r="M70" s="50"/>
      <c r="N70" s="50"/>
    </row>
    <row r="77" spans="12:14" x14ac:dyDescent="0.25">
      <c r="L77" s="50"/>
      <c r="M77" s="50"/>
      <c r="N77" s="50"/>
    </row>
    <row r="78" spans="12:14" x14ac:dyDescent="0.25">
      <c r="L78" s="50"/>
      <c r="M78" s="50"/>
      <c r="N78" s="50"/>
    </row>
    <row r="79" spans="12:14" x14ac:dyDescent="0.25">
      <c r="L79" s="50"/>
      <c r="M79" s="50"/>
      <c r="N79" s="50"/>
    </row>
  </sheetData>
  <mergeCells count="2">
    <mergeCell ref="D39:F39"/>
    <mergeCell ref="G39:I39"/>
  </mergeCell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manual chamber calcs</vt:lpstr>
    </vt:vector>
  </TitlesOfParts>
  <Company>QUT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harveysp</dc:creator>
  <cp:lastModifiedBy>Peter Grace</cp:lastModifiedBy>
  <cp:lastPrinted>2013-06-17T23:01:39Z</cp:lastPrinted>
  <dcterms:created xsi:type="dcterms:W3CDTF">2011-11-02T04:39:29Z</dcterms:created>
  <dcterms:modified xsi:type="dcterms:W3CDTF">2014-07-22T02:22:41Z</dcterms:modified>
</cp:coreProperties>
</file>